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bentelergroup-my.sharepoint.com/personal/thorsten_schneider_benteler_com/Documents/SFC/"/>
    </mc:Choice>
  </mc:AlternateContent>
  <xr:revisionPtr revIDLastSave="19" documentId="8_{DA5BF50D-7632-4B0D-A57C-5AAF7C7D1C0C}" xr6:coauthVersionLast="47" xr6:coauthVersionMax="47" xr10:uidLastSave="{21DFDC17-E508-4F1C-9A3C-7A876CB83CAA}"/>
  <bookViews>
    <workbookView xWindow="-57720" yWindow="-120" windowWidth="29040" windowHeight="16440" xr2:uid="{00000000-000D-0000-FFFF-FFFF00000000}"/>
  </bookViews>
  <sheets>
    <sheet name="Request" sheetId="1" r:id="rId1"/>
    <sheet name="Language table" sheetId="2" state="hidden" r:id="rId2"/>
    <sheet name="Revision list" sheetId="3" state="hidden" r:id="rId3"/>
  </sheets>
  <definedNames>
    <definedName name="Concern">'Language table'!$B$3:$D$3</definedName>
    <definedName name="_xlnm.Print_Area" localSheetId="0">Request!$A$1:$M$44</definedName>
    <definedName name="Language">Request!$M$4</definedName>
    <definedName name="Select">'Language table'!$B$5:$D$5</definedName>
    <definedName name="Translation">'Language table'!$B$11:$C$140</definedName>
    <definedName name="Type">Request!$I$6</definedName>
    <definedName name="Types">'Language table'!$B$2:$F$2</definedName>
    <definedName name="Unit">'Language table'!$B$4:$E$4</definedName>
    <definedName name="VariantsDE">'Language table'!$F$11:$I$70</definedName>
    <definedName name="VariantsEN">'Language table'!$J$11:$M$70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1" l="1"/>
  <c r="F43" i="1" l="1"/>
  <c r="K11" i="2"/>
  <c r="K40" i="2"/>
  <c r="D2" i="2" l="1"/>
  <c r="G11" i="2"/>
  <c r="H11" i="2"/>
  <c r="F27" i="1"/>
  <c r="A27" i="1"/>
  <c r="D5" i="2"/>
  <c r="C5" i="2"/>
  <c r="B5" i="2"/>
  <c r="M40" i="2"/>
  <c r="I40" i="2"/>
  <c r="A39" i="1"/>
  <c r="C37" i="2"/>
  <c r="L40" i="2"/>
  <c r="H40" i="2"/>
  <c r="J11" i="2"/>
  <c r="F11" i="2"/>
  <c r="M11" i="2"/>
  <c r="L11" i="2"/>
  <c r="C61" i="2" s="1"/>
  <c r="I11" i="2"/>
  <c r="C36" i="2" l="1"/>
  <c r="C38" i="2"/>
  <c r="B38" i="2"/>
  <c r="C39" i="2"/>
  <c r="C35" i="2"/>
  <c r="C44" i="2"/>
  <c r="B44" i="2"/>
  <c r="B61" i="2"/>
  <c r="A34" i="1" s="1"/>
  <c r="B36" i="2"/>
  <c r="B39" i="2"/>
  <c r="B37" i="2"/>
  <c r="A23" i="1" s="1"/>
  <c r="B35" i="2"/>
  <c r="E4" i="2"/>
  <c r="D4" i="2"/>
  <c r="C4" i="2"/>
  <c r="A22" i="1" l="1"/>
  <c r="A25" i="1"/>
  <c r="A24" i="1"/>
  <c r="A30" i="1"/>
  <c r="A21" i="1"/>
  <c r="B4" i="2"/>
  <c r="I33" i="1"/>
  <c r="I36" i="1"/>
  <c r="B33" i="1"/>
  <c r="J37" i="1"/>
  <c r="K37" i="1"/>
  <c r="D3" i="2"/>
  <c r="C3" i="2"/>
  <c r="A35" i="1"/>
  <c r="A6" i="1"/>
  <c r="E33" i="1"/>
  <c r="A29" i="1"/>
  <c r="B3" i="2"/>
  <c r="A19" i="1"/>
  <c r="F17" i="1"/>
  <c r="A17" i="1"/>
  <c r="F16" i="1"/>
  <c r="A16" i="1"/>
  <c r="A15" i="1"/>
  <c r="A9" i="1"/>
  <c r="I4" i="1"/>
  <c r="A5" i="1"/>
  <c r="G13" i="1"/>
  <c r="G12" i="1"/>
  <c r="G11" i="1"/>
  <c r="A13" i="1"/>
  <c r="A12" i="1"/>
  <c r="A11" i="1"/>
  <c r="A10" i="1"/>
  <c r="G10" i="1"/>
  <c r="A8" i="1"/>
  <c r="A7" i="1"/>
  <c r="A4" i="1"/>
  <c r="A1" i="1"/>
  <c r="G40" i="2" l="1"/>
  <c r="J40" i="2"/>
  <c r="C40" i="2" s="1"/>
  <c r="F40" i="2"/>
  <c r="J4" i="2"/>
  <c r="C2" i="2"/>
  <c r="F2" i="2"/>
  <c r="E2" i="2"/>
  <c r="B43" i="1" l="1"/>
  <c r="B40" i="2"/>
  <c r="A38" i="1" s="1"/>
  <c r="A36" i="1"/>
</calcChain>
</file>

<file path=xl/sharedStrings.xml><?xml version="1.0" encoding="utf-8"?>
<sst xmlns="http://schemas.openxmlformats.org/spreadsheetml/2006/main" count="246" uniqueCount="176">
  <si>
    <t>E-mail:</t>
  </si>
  <si>
    <t>Please select!</t>
  </si>
  <si>
    <t>Translation</t>
  </si>
  <si>
    <t>Projekt Name:</t>
  </si>
  <si>
    <t>Project name:</t>
  </si>
  <si>
    <t>Produktbezeichnung:</t>
  </si>
  <si>
    <t>Product name:</t>
  </si>
  <si>
    <t>Spezifikations-Nr. &amp; -Index:</t>
  </si>
  <si>
    <t>Specification-No. &amp; -Index:</t>
  </si>
  <si>
    <t>An:</t>
  </si>
  <si>
    <t>To:</t>
  </si>
  <si>
    <t>Language:</t>
  </si>
  <si>
    <t>Deutsch</t>
  </si>
  <si>
    <t>English</t>
  </si>
  <si>
    <t>Strasse:</t>
  </si>
  <si>
    <t>Adress:</t>
  </si>
  <si>
    <t>PLZ, Stadt:</t>
  </si>
  <si>
    <t>Request type:</t>
  </si>
  <si>
    <t>Art des Antrags:</t>
  </si>
  <si>
    <t>Antrag auf Genehmigung einer Abweichung oder Änderung</t>
  </si>
  <si>
    <t>Request for Deviation or Change approval</t>
  </si>
  <si>
    <t>Werk:</t>
  </si>
  <si>
    <t>Site:</t>
  </si>
  <si>
    <t>Ansprechpartner:</t>
  </si>
  <si>
    <t>Contact person:</t>
  </si>
  <si>
    <t>Tel.-Nr.:</t>
  </si>
  <si>
    <t>Phone No.:</t>
  </si>
  <si>
    <t>SAP Materialnr.:</t>
  </si>
  <si>
    <t>SAP material no.:</t>
  </si>
  <si>
    <t>Abweichung zur Vorgabe:</t>
  </si>
  <si>
    <t>Lieferantenname:</t>
  </si>
  <si>
    <t>Supplier name:</t>
  </si>
  <si>
    <t>Antrag Nr. Lieferant:</t>
  </si>
  <si>
    <t>Request No. Supplier:</t>
  </si>
  <si>
    <t>Post Code, City:</t>
  </si>
  <si>
    <t>Version Nr.</t>
  </si>
  <si>
    <t>Ort der Änderung</t>
  </si>
  <si>
    <t>Durchgeführte Änderung</t>
  </si>
  <si>
    <t>Funktion / Stichwort</t>
  </si>
  <si>
    <t>Ausgelöst durch</t>
  </si>
  <si>
    <t>Geändert von</t>
  </si>
  <si>
    <t>Zwingend zu beachten bei Änderungen!</t>
  </si>
  <si>
    <t>B-Search</t>
  </si>
  <si>
    <t>Upload</t>
  </si>
  <si>
    <t>M. Timreck</t>
  </si>
  <si>
    <t>C. Zirnsak</t>
  </si>
  <si>
    <t>Th. Schneider</t>
  </si>
  <si>
    <t>1.0</t>
  </si>
  <si>
    <t>Request</t>
  </si>
  <si>
    <t>Komplettüberarbeitung</t>
  </si>
  <si>
    <t>1.0.1</t>
  </si>
  <si>
    <t>1.0.2</t>
  </si>
  <si>
    <t>Korrekturen</t>
  </si>
  <si>
    <t>Explanation of change of specification/ design</t>
  </si>
  <si>
    <t>Explanation of change of process</t>
  </si>
  <si>
    <t>Erläuterung zur Spezifikationsabweichung</t>
  </si>
  <si>
    <t>Erläuterung zur Spezifikations-/ Produktänderung</t>
  </si>
  <si>
    <t>Erläuterung zur Prozessänderung</t>
  </si>
  <si>
    <t>Betroffenes Merkmal/Eigenschaft und Anforderung gem. Spezifikation:</t>
  </si>
  <si>
    <t>Affected characteristic/property and requirement acc. to specification:</t>
  </si>
  <si>
    <t>Deviation from default:</t>
  </si>
  <si>
    <t>Grundursache(n) der Abweichung:</t>
  </si>
  <si>
    <t>Eingeführte Dauerabstellmaßnahme(n):</t>
  </si>
  <si>
    <t>Root cause(s) for the occurrence of the deviation:</t>
  </si>
  <si>
    <t>Implemented permanent corrective action(s):</t>
  </si>
  <si>
    <t>Concerned</t>
  </si>
  <si>
    <t>Betroffene(r)</t>
  </si>
  <si>
    <t>Concern</t>
  </si>
  <si>
    <t>Datum</t>
  </si>
  <si>
    <t>Date</t>
  </si>
  <si>
    <t>Abteilung</t>
  </si>
  <si>
    <t>Zeitraum</t>
  </si>
  <si>
    <t>period</t>
  </si>
  <si>
    <t>Menge</t>
  </si>
  <si>
    <t>quantity</t>
  </si>
  <si>
    <t>Ja</t>
  </si>
  <si>
    <t>No</t>
  </si>
  <si>
    <t>Nein</t>
  </si>
  <si>
    <t>für</t>
  </si>
  <si>
    <t>for</t>
  </si>
  <si>
    <t>is</t>
  </si>
  <si>
    <t>wird</t>
  </si>
  <si>
    <t>Antrag Nr. BENTELER:</t>
  </si>
  <si>
    <t>Request No. BENTELER:</t>
  </si>
  <si>
    <t xml:space="preserve">
Bemerkung:</t>
  </si>
  <si>
    <t>Remarks:</t>
  </si>
  <si>
    <t>Unterschrift</t>
  </si>
  <si>
    <t>Signature</t>
  </si>
  <si>
    <t>Bestätigung Lieferant:</t>
  </si>
  <si>
    <t>Confirmation Supplier:</t>
  </si>
  <si>
    <t>Kilogramm (kg)</t>
  </si>
  <si>
    <t>Kilogram (kg)</t>
  </si>
  <si>
    <t>Tonne (t)</t>
  </si>
  <si>
    <t>Metric ton (t)</t>
  </si>
  <si>
    <t>Stück</t>
  </si>
  <si>
    <t>pcs.</t>
  </si>
  <si>
    <t>Unit</t>
  </si>
  <si>
    <t>Variant Request</t>
  </si>
  <si>
    <t>Types</t>
  </si>
  <si>
    <t>Änderung zur Vorgabe:</t>
  </si>
  <si>
    <t>Change from default:</t>
  </si>
  <si>
    <t>Begründung der Änderung:</t>
  </si>
  <si>
    <t>Justification for the change:</t>
  </si>
  <si>
    <t>wird akzeptiert</t>
  </si>
  <si>
    <t>is accepted</t>
  </si>
  <si>
    <t>Betroffene(r) Prozessschritt(e):</t>
  </si>
  <si>
    <t>Affected process step(s):</t>
  </si>
  <si>
    <t>Planned change to current sampled process flow:</t>
  </si>
  <si>
    <t>Geplante Änderung zum aktuell bemusterten Prozessablauf:</t>
  </si>
  <si>
    <t>Ausführliche Erläuterung, warum die Prozessänderung zwingend erforderlich ist:</t>
  </si>
  <si>
    <t>Detailed explanation why the process change is mandatory:</t>
  </si>
  <si>
    <t>Darstellung der gewünschten Terminschiene:</t>
  </si>
  <si>
    <t>Representation of the desired timing:</t>
  </si>
  <si>
    <t>Die Unterschrift von min. einer der beider Q-Fachabteilungen ist verbindlich!</t>
  </si>
  <si>
    <t>The signature of at least one of the two Q-departments is mandatory!</t>
  </si>
  <si>
    <t>A. Hermann</t>
  </si>
  <si>
    <t>Antragsarten, Fehlergrund, Language table, Revision list, neuer Dokumentenname</t>
  </si>
  <si>
    <t>2.0</t>
  </si>
  <si>
    <t>Die Auslieferung des betroffenen Produktes mit der angefragten Abweichung erfolgt erst nach Freigabe durch BENTELER in Form der Unterzeichnung dieses Dokumentes. Die betroffene Lieferung wird mit „T.PU.064 Additional Label for special deliveries“ gekennzeichnet. Alle Maßnahmen, die die Auslieferung von i.O. Teilen sicherstellen, werden unverzüglich eingeleitet!
Die durch den Antrag anfallende Kosten und etwaige Folgekosten, wie z.B. für zusätzliche Tests und Validierungen, die bei BENTELER oder dessen Kunden anfallen können, werden durch den Lieferanten getragen.</t>
  </si>
  <si>
    <t>Delivery of the affected product with the requested deviation will only take place after approval by BENTELER in the form of signature of this document. The affected delivery will be marked with "T.PU.064 Additional Label for special deliveries". All measures to ensure the delivery of OK Parts will be initiated immediately!
The costs incurred by the application and any subsequent costs, such as for additional tests and validations, which may be incurred by BENTELER or its customers, will be borne by the supplier.</t>
  </si>
  <si>
    <t>2.0.1</t>
  </si>
  <si>
    <t>"BENTELER intern Prozess" zwischen Antrag und Entscheidung verschoben</t>
  </si>
  <si>
    <t>J. Perske</t>
  </si>
  <si>
    <t>Frabe / Wording</t>
  </si>
  <si>
    <t>SAP Change Request No. BENTELER:</t>
  </si>
  <si>
    <t>SAP Change Request Nr. BENTELER:</t>
  </si>
  <si>
    <t>Antragsteller</t>
  </si>
  <si>
    <t>Requester</t>
  </si>
  <si>
    <t>Produktinformationen</t>
  </si>
  <si>
    <t>Product information</t>
  </si>
  <si>
    <t>Entscheidung BENTELER</t>
  </si>
  <si>
    <t>Decision BENTELER</t>
  </si>
  <si>
    <t>BENTELER-Intern ist der Prozess P.PM.034/P.PROD.045 gem.WI.QM.057 zu starten!</t>
  </si>
  <si>
    <t>Internal BENTELER the process P.PM.034/P.PROD.045 acc. WI.QM.057 must be started!</t>
  </si>
  <si>
    <t>Yes</t>
  </si>
  <si>
    <t>! Keine Auslieferung des betroffenen Produktes ohne Freigabe durch BENTELER !</t>
  </si>
  <si>
    <t>! No delivery of the affected products without approval by BENTELER !</t>
  </si>
  <si>
    <t>Dem Antrag sind weiterführende Informationen in Form von separaten Dateien beigefügt:</t>
  </si>
  <si>
    <t>Further information is attached to the request in the form of separate files:</t>
  </si>
  <si>
    <t>Select</t>
  </si>
  <si>
    <t>Folgende Dateien sind beigefügt:</t>
  </si>
  <si>
    <t>The following files are attached:</t>
  </si>
  <si>
    <t>Antrag auf Genehmigung einer Spezifikationsabweichung (temporär)</t>
  </si>
  <si>
    <t>Antrag auf Spezifikations-/ Produktänderung (permanent)</t>
  </si>
  <si>
    <t>Antrag auf Prozessänderung (permanent)</t>
  </si>
  <si>
    <t>Request for change of specification/ design (permanent)</t>
  </si>
  <si>
    <t>Request for change of process (permanent)</t>
  </si>
  <si>
    <t>Department</t>
  </si>
  <si>
    <t>Customer Program Manager (CPM)</t>
  </si>
  <si>
    <t>2.0.2</t>
  </si>
  <si>
    <t>2.0.3</t>
  </si>
  <si>
    <t>2.0.4</t>
  </si>
  <si>
    <t>Unterschrift PD in CPM geändert</t>
  </si>
  <si>
    <t>Diverse Anpassungen / Formatierung</t>
  </si>
  <si>
    <t>2.1</t>
  </si>
  <si>
    <t>2.1.1</t>
  </si>
  <si>
    <t>Antrag auf Genehmigung einer Prozessabweichung (temporär)</t>
  </si>
  <si>
    <t>Request for process deviation approval (temporary)</t>
  </si>
  <si>
    <t>Request for product deviation approval (temporary)</t>
  </si>
  <si>
    <t>Explanation for product deviation</t>
  </si>
  <si>
    <t>Explanation for process deviation</t>
  </si>
  <si>
    <t>2.1.2</t>
  </si>
  <si>
    <t>Prozessänderung temporär eingefügt, Lieferantenerklärung permanent mit PPF/PPAP ergänzt</t>
  </si>
  <si>
    <t>Die Umsetzung der angefragten Änderung der Spezifikation/ des Produktes und der damit verbundenen Produkt- und/oder Prozessdokumentation, erfolgt erst nach Freigabe durch BENTELER in Form der Unterzeichnung dieses Dokumentes und nach Übermittlung der angepassten Spezifikation durch BENTELER. Die Umgesetzung der Änderung, wird mittels einer Bemusterung (PPF/ PPAP) bestätigt. Die ersten Lieferungen nach Bemusterungsfreigabe werden mit „T.PU.064 Additional Label for special deliveries“ gekennzeichnet.
Die durch den Antrag anfallende Kosten und etwaige Folgekosten, wie z.B. für zusätzliche Tests und Validierungen, die bei BENTELER oder dessen Kunden anfallen können, werden durch den Lieferanten getragen.</t>
  </si>
  <si>
    <t>Die Umsetzung der angefragten Änderung des Prozesses und der damit verbundenen Prozess- und/oder Produktdokumentation, erfolgt erst nach Freigabe durch BENTELER in Form der Unterzeichnung dieses Dokumentes und nach Übermittlung der angepassten Spezifikation durch BENTELER. Die Umgesetzung der Änderung, wird mittels einer Bemusterung (PPF/ PPAP) bestätigt. Die ersten Lieferungen nach Bemusterungsfreigabe werden mit „T.PU.064 Additional Label for special deliveries“ gekennzeichnet.
Die durch den Antrag anfallende Kosten und etwaige Folgekosten, wie z.B. für zusätzliche Tests und Validierungen, die bei BENTELER oder dessen Kunden anfallen können, werden durch den Lieferanten getragen.</t>
  </si>
  <si>
    <t>The implementation of the requested change to the specification/product and the associated product and/or process documentation will only take place after approval by BENTELER in the form of signing this document and after transmission of the adapted specification by BENTELER.
The implementation of the change is confirmed by means of a sampling (PPF/ PPAP). The first deliveries after sampling approval are marked with "T.PU.064 Additional Label for special deliveries".
The costs incurred by the application and any follow-up costs, such as for additional tests and validations, which may be incurred by BENTELER or its customers, will be borne by the supplier.</t>
  </si>
  <si>
    <t>The implementation of the requested change to the process and the associated process and/or product documentation will only take place after approval by BENTELER in the form of signing this document and after transmission of the adapted specification by BENTELER.
The implementation of the change is confirmed by means of a sampling (PPF/ PPAP). The first deliveries after sampling approval are marked with "T.PU.064 Additional Label for special deliveries".
The costs incurred by the application and any follow-up costs, such as for additional tests and validations, which may be incurred by BENTELER or its customers, will be borne by the supplier.</t>
  </si>
  <si>
    <t>Produktion hinzu</t>
  </si>
  <si>
    <t>Produktion</t>
  </si>
  <si>
    <t>Production</t>
  </si>
  <si>
    <t>AQE / P_QM</t>
  </si>
  <si>
    <t>Unterschriften in Entscheidung BENTELER bei "Antrag temporär" angepasst</t>
  </si>
  <si>
    <t>2.2</t>
  </si>
  <si>
    <t>R_SQE in R_STE umbenannt</t>
  </si>
  <si>
    <t>F</t>
  </si>
  <si>
    <t>R_STE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</si>
</sst>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4"/>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
      <sz val="14"/>
      <name val="Calibri"/>
      <family val="2"/>
      <scheme val="minor"/>
    </font>
    <font>
      <i/>
      <sz val="10"/>
      <color theme="1"/>
      <name val="Arial"/>
      <family val="2"/>
    </font>
    <font>
      <b/>
      <sz val="10"/>
      <name val="Arial"/>
      <family val="2"/>
    </font>
    <font>
      <sz val="8"/>
      <name val="Calibri"/>
      <family val="2"/>
      <scheme val="minor"/>
    </font>
    <font>
      <b/>
      <sz val="16"/>
      <color theme="1"/>
      <name val="Calibri"/>
      <family val="2"/>
      <scheme val="minor"/>
    </font>
    <font>
      <b/>
      <sz val="12"/>
      <color theme="1"/>
      <name val="Calibri"/>
      <family val="2"/>
      <scheme val="minor"/>
    </font>
    <font>
      <b/>
      <sz val="22"/>
      <color theme="1"/>
      <name val="Calibri"/>
      <family val="2"/>
      <scheme val="minor"/>
    </font>
    <font>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2" tint="-9.9978637043366805E-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right/>
      <top style="dashed">
        <color indexed="64"/>
      </top>
      <bottom/>
      <diagonal/>
    </border>
    <border>
      <left/>
      <right/>
      <top/>
      <bottom style="dashed">
        <color indexed="64"/>
      </bottom>
      <diagonal/>
    </border>
    <border>
      <left/>
      <right style="thin">
        <color indexed="64"/>
      </right>
      <top style="dashed">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top style="dashed">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44">
    <xf numFmtId="0" fontId="0" fillId="0" borderId="0"/>
    <xf numFmtId="0" fontId="17" fillId="0" borderId="0" applyNumberForma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16"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33" fillId="0" borderId="0"/>
    <xf numFmtId="0" fontId="33" fillId="0" borderId="0"/>
  </cellStyleXfs>
  <cellXfs count="178">
    <xf numFmtId="0" fontId="0" fillId="0" borderId="0" xfId="0"/>
    <xf numFmtId="0" fontId="0" fillId="0" borderId="14" xfId="0" applyBorder="1" applyAlignment="1">
      <alignment vertical="top"/>
    </xf>
    <xf numFmtId="0" fontId="0" fillId="0" borderId="14" xfId="0" applyBorder="1"/>
    <xf numFmtId="0" fontId="0" fillId="0" borderId="23" xfId="0" applyBorder="1"/>
    <xf numFmtId="0" fontId="37" fillId="0" borderId="22" xfId="0" applyFont="1" applyBorder="1"/>
    <xf numFmtId="0" fontId="0" fillId="0" borderId="22" xfId="0" applyBorder="1"/>
    <xf numFmtId="0" fontId="37" fillId="0" borderId="0" xfId="0" applyFont="1"/>
    <xf numFmtId="0" fontId="0" fillId="0" borderId="32" xfId="0" applyBorder="1"/>
    <xf numFmtId="0" fontId="0" fillId="0" borderId="30" xfId="0" applyBorder="1"/>
    <xf numFmtId="0" fontId="0" fillId="0" borderId="31" xfId="0" applyBorder="1"/>
    <xf numFmtId="0" fontId="0" fillId="0" borderId="33" xfId="0" applyBorder="1"/>
    <xf numFmtId="0" fontId="0" fillId="0" borderId="34" xfId="0" applyBorder="1"/>
    <xf numFmtId="0" fontId="37" fillId="0" borderId="35" xfId="0" applyFont="1" applyBorder="1"/>
    <xf numFmtId="0" fontId="0" fillId="0" borderId="35" xfId="0" applyBorder="1"/>
    <xf numFmtId="0" fontId="37" fillId="0" borderId="30" xfId="0" applyFont="1" applyBorder="1"/>
    <xf numFmtId="0" fontId="0" fillId="0" borderId="37" xfId="0" applyBorder="1"/>
    <xf numFmtId="0" fontId="37" fillId="0" borderId="31" xfId="0" applyFont="1" applyBorder="1"/>
    <xf numFmtId="0" fontId="36" fillId="0" borderId="22" xfId="0" applyFont="1" applyBorder="1" applyAlignment="1">
      <alignment horizontal="left" vertical="center"/>
    </xf>
    <xf numFmtId="0" fontId="33" fillId="0" borderId="0" xfId="0" applyFont="1"/>
    <xf numFmtId="0" fontId="33" fillId="33" borderId="0" xfId="0" applyFont="1" applyFill="1"/>
    <xf numFmtId="0" fontId="33" fillId="0" borderId="0" xfId="0" applyFont="1" applyAlignment="1">
      <alignment vertical="justify"/>
    </xf>
    <xf numFmtId="0" fontId="15" fillId="0" borderId="0" xfId="0" applyFont="1"/>
    <xf numFmtId="0" fontId="29" fillId="0" borderId="0" xfId="0" applyFont="1"/>
    <xf numFmtId="0" fontId="40" fillId="0" borderId="0" xfId="0" applyFont="1"/>
    <xf numFmtId="0" fontId="15" fillId="33" borderId="0" xfId="0" applyFont="1" applyFill="1"/>
    <xf numFmtId="0" fontId="31" fillId="0" borderId="0" xfId="0" applyFont="1" applyAlignment="1">
      <alignment horizontal="center"/>
    </xf>
    <xf numFmtId="0" fontId="41" fillId="0" borderId="0" xfId="0" applyFont="1" applyAlignment="1">
      <alignment wrapText="1"/>
    </xf>
    <xf numFmtId="49" fontId="33" fillId="34" borderId="0" xfId="0" applyNumberFormat="1" applyFont="1" applyFill="1" applyAlignment="1">
      <alignment wrapText="1"/>
    </xf>
    <xf numFmtId="0" fontId="33" fillId="34" borderId="0" xfId="0" applyFont="1" applyFill="1" applyAlignment="1">
      <alignment wrapText="1"/>
    </xf>
    <xf numFmtId="14" fontId="0" fillId="34" borderId="0" xfId="0" applyNumberFormat="1" applyFill="1" applyAlignment="1">
      <alignment horizontal="left" vertical="top" wrapText="1"/>
    </xf>
    <xf numFmtId="0" fontId="0" fillId="34" borderId="0" xfId="0" applyFill="1" applyAlignment="1">
      <alignment wrapText="1"/>
    </xf>
    <xf numFmtId="49" fontId="33" fillId="0" borderId="0" xfId="0" applyNumberFormat="1" applyFont="1" applyAlignment="1">
      <alignment wrapText="1"/>
    </xf>
    <xf numFmtId="0" fontId="33" fillId="0" borderId="0" xfId="0" applyFont="1" applyAlignment="1">
      <alignment wrapText="1"/>
    </xf>
    <xf numFmtId="0" fontId="41" fillId="0" borderId="0" xfId="0" applyFont="1" applyAlignment="1">
      <alignment horizontal="center" wrapText="1"/>
    </xf>
    <xf numFmtId="0" fontId="41" fillId="0" borderId="0" xfId="0" applyFont="1"/>
    <xf numFmtId="0" fontId="41" fillId="0" borderId="0" xfId="0" applyFont="1" applyAlignment="1">
      <alignment horizontal="left" vertical="top"/>
    </xf>
    <xf numFmtId="0" fontId="33" fillId="0" borderId="0" xfId="0" applyFont="1" applyAlignment="1">
      <alignment horizontal="left" wrapText="1"/>
    </xf>
    <xf numFmtId="0" fontId="14" fillId="0" borderId="0" xfId="0" applyFont="1"/>
    <xf numFmtId="0" fontId="37" fillId="0" borderId="33" xfId="0" applyFont="1" applyBorder="1" applyAlignment="1">
      <alignment vertical="center"/>
    </xf>
    <xf numFmtId="0" fontId="37" fillId="0" borderId="23" xfId="0" applyFont="1" applyBorder="1" applyAlignment="1">
      <alignment vertical="center"/>
    </xf>
    <xf numFmtId="0" fontId="39" fillId="0" borderId="31" xfId="21" applyFont="1" applyFill="1" applyBorder="1" applyAlignment="1" applyProtection="1">
      <alignment vertical="center" wrapText="1"/>
    </xf>
    <xf numFmtId="0" fontId="37" fillId="0" borderId="0" xfId="0" applyFont="1" applyAlignment="1" applyProtection="1">
      <alignment vertical="center" wrapText="1"/>
      <protection locked="0"/>
    </xf>
    <xf numFmtId="0" fontId="35" fillId="0" borderId="40" xfId="0" applyFont="1" applyBorder="1" applyAlignment="1">
      <alignment vertical="center"/>
    </xf>
    <xf numFmtId="0" fontId="0" fillId="0" borderId="39" xfId="0" applyBorder="1" applyAlignment="1">
      <alignment vertical="top"/>
    </xf>
    <xf numFmtId="0" fontId="35" fillId="0" borderId="39" xfId="0" applyFont="1" applyBorder="1" applyAlignment="1">
      <alignment vertical="top"/>
    </xf>
    <xf numFmtId="0" fontId="13" fillId="0" borderId="0" xfId="0" applyFont="1"/>
    <xf numFmtId="0" fontId="37" fillId="0" borderId="0" xfId="0" applyFont="1" applyAlignment="1">
      <alignment horizontal="center"/>
    </xf>
    <xf numFmtId="0" fontId="37" fillId="0" borderId="13" xfId="0" applyFont="1" applyBorder="1"/>
    <xf numFmtId="0" fontId="37" fillId="0" borderId="30" xfId="0" applyFont="1" applyBorder="1" applyAlignment="1">
      <alignment wrapText="1"/>
    </xf>
    <xf numFmtId="0" fontId="37" fillId="0" borderId="0" xfId="0" applyFont="1" applyAlignment="1">
      <alignment wrapText="1"/>
    </xf>
    <xf numFmtId="0" fontId="37" fillId="0" borderId="11" xfId="0" applyFont="1" applyBorder="1"/>
    <xf numFmtId="0" fontId="36" fillId="0" borderId="30" xfId="0" applyFont="1" applyBorder="1" applyAlignment="1">
      <alignment vertical="center" wrapText="1"/>
    </xf>
    <xf numFmtId="0" fontId="37" fillId="0" borderId="0" xfId="0" applyFont="1" applyAlignment="1">
      <alignment horizontal="center" vertical="top"/>
    </xf>
    <xf numFmtId="0" fontId="12" fillId="0" borderId="0" xfId="0" applyFont="1"/>
    <xf numFmtId="0" fontId="39" fillId="0" borderId="0" xfId="21" applyFont="1" applyFill="1" applyBorder="1" applyAlignment="1" applyProtection="1">
      <alignment horizontal="left" vertical="center" wrapText="1"/>
    </xf>
    <xf numFmtId="0" fontId="39" fillId="0" borderId="0" xfId="21" applyFont="1" applyFill="1" applyBorder="1" applyAlignment="1" applyProtection="1">
      <alignment horizontal="center" vertical="center" wrapText="1"/>
    </xf>
    <xf numFmtId="0" fontId="39" fillId="0" borderId="0" xfId="21" applyFont="1" applyFill="1" applyBorder="1" applyAlignment="1" applyProtection="1">
      <alignment vertical="center" wrapText="1"/>
    </xf>
    <xf numFmtId="0" fontId="37" fillId="0" borderId="0" xfId="0" applyFont="1" applyAlignment="1">
      <alignment vertical="top"/>
    </xf>
    <xf numFmtId="0" fontId="44" fillId="0" borderId="41" xfId="0" applyFont="1" applyBorder="1" applyAlignment="1">
      <alignment horizontal="center" vertical="center"/>
    </xf>
    <xf numFmtId="0" fontId="44" fillId="0" borderId="42" xfId="0" applyFont="1" applyBorder="1" applyAlignment="1" applyProtection="1">
      <alignment horizontal="center" vertical="center"/>
      <protection locked="0"/>
    </xf>
    <xf numFmtId="0" fontId="37" fillId="0" borderId="43" xfId="0" applyFont="1" applyBorder="1"/>
    <xf numFmtId="0" fontId="39" fillId="0" borderId="0" xfId="21" applyFont="1" applyFill="1" applyBorder="1" applyAlignment="1" applyProtection="1"/>
    <xf numFmtId="0" fontId="33" fillId="0" borderId="0" xfId="42"/>
    <xf numFmtId="0" fontId="12" fillId="0" borderId="0" xfId="0" applyFont="1" applyAlignment="1">
      <alignment horizontal="left" vertical="center"/>
    </xf>
    <xf numFmtId="0" fontId="37" fillId="0" borderId="30" xfId="0" applyFont="1" applyBorder="1" applyAlignment="1">
      <alignment horizontal="right" vertical="center" wrapText="1"/>
    </xf>
    <xf numFmtId="0" fontId="37" fillId="0" borderId="0" xfId="0" applyFont="1" applyAlignment="1">
      <alignment horizontal="right" vertical="center" wrapText="1"/>
    </xf>
    <xf numFmtId="0" fontId="36" fillId="0" borderId="22" xfId="0" applyFont="1" applyBorder="1" applyAlignment="1">
      <alignment horizontal="left"/>
    </xf>
    <xf numFmtId="0" fontId="37" fillId="0" borderId="0" xfId="0" applyFont="1" applyAlignment="1">
      <alignment horizontal="right"/>
    </xf>
    <xf numFmtId="0" fontId="37" fillId="0" borderId="15" xfId="0" applyFont="1" applyBorder="1" applyAlignment="1">
      <alignment horizontal="left" vertical="center"/>
    </xf>
    <xf numFmtId="0" fontId="37" fillId="0" borderId="0" xfId="0" applyFont="1" applyAlignment="1">
      <alignment horizontal="left" vertical="center"/>
    </xf>
    <xf numFmtId="0" fontId="37" fillId="0" borderId="11" xfId="0" applyFont="1" applyBorder="1" applyAlignment="1">
      <alignment horizontal="left" vertical="center"/>
    </xf>
    <xf numFmtId="0" fontId="37" fillId="0" borderId="30" xfId="0" applyFont="1" applyBorder="1" applyAlignment="1">
      <alignment horizontal="left" vertical="center"/>
    </xf>
    <xf numFmtId="0" fontId="37" fillId="0" borderId="37" xfId="0" applyFont="1" applyBorder="1" applyAlignment="1">
      <alignment vertical="top"/>
    </xf>
    <xf numFmtId="0" fontId="37" fillId="0" borderId="39" xfId="0" applyFont="1" applyBorder="1" applyAlignment="1">
      <alignment vertical="top"/>
    </xf>
    <xf numFmtId="0" fontId="11" fillId="0" borderId="0" xfId="0" applyFont="1"/>
    <xf numFmtId="0" fontId="35" fillId="0" borderId="40" xfId="0" applyFont="1" applyBorder="1" applyAlignment="1">
      <alignment vertical="top"/>
    </xf>
    <xf numFmtId="0" fontId="33" fillId="0" borderId="0" xfId="0" applyFont="1" applyAlignment="1">
      <alignment vertical="justify" wrapText="1"/>
    </xf>
    <xf numFmtId="0" fontId="36" fillId="0" borderId="0" xfId="0" applyFont="1" applyAlignment="1">
      <alignment vertical="center" wrapText="1"/>
    </xf>
    <xf numFmtId="0" fontId="31" fillId="0" borderId="31" xfId="0" applyFont="1" applyBorder="1" applyAlignment="1">
      <alignment horizontal="center"/>
    </xf>
    <xf numFmtId="0" fontId="39" fillId="0" borderId="31" xfId="0" applyFont="1" applyBorder="1"/>
    <xf numFmtId="0" fontId="38" fillId="0" borderId="31" xfId="0" applyFont="1" applyBorder="1" applyAlignment="1">
      <alignment vertical="top" wrapText="1"/>
    </xf>
    <xf numFmtId="0" fontId="38" fillId="0" borderId="31" xfId="21" applyFont="1" applyFill="1" applyBorder="1" applyAlignment="1" applyProtection="1">
      <alignment vertical="top" wrapText="1"/>
    </xf>
    <xf numFmtId="0" fontId="39" fillId="0" borderId="23" xfId="21" applyFont="1" applyFill="1" applyBorder="1" applyAlignment="1" applyProtection="1">
      <alignment vertical="center" wrapText="1"/>
    </xf>
    <xf numFmtId="0" fontId="39" fillId="0" borderId="34" xfId="21" applyFont="1" applyFill="1" applyBorder="1" applyAlignment="1" applyProtection="1">
      <alignment vertical="center" wrapText="1"/>
    </xf>
    <xf numFmtId="0" fontId="35" fillId="0" borderId="0" xfId="0" applyFont="1" applyAlignment="1">
      <alignment wrapText="1"/>
    </xf>
    <xf numFmtId="0" fontId="10" fillId="0" borderId="0" xfId="0" applyFont="1" applyAlignment="1">
      <alignment vertical="top" wrapText="1"/>
    </xf>
    <xf numFmtId="0" fontId="33" fillId="33" borderId="0" xfId="0" applyFont="1" applyFill="1" applyAlignment="1">
      <alignment vertical="top"/>
    </xf>
    <xf numFmtId="0" fontId="33" fillId="0" borderId="0" xfId="0" applyFont="1" applyAlignment="1">
      <alignment vertical="top"/>
    </xf>
    <xf numFmtId="0" fontId="15" fillId="0" borderId="0" xfId="0" applyFont="1" applyAlignment="1">
      <alignment vertical="top"/>
    </xf>
    <xf numFmtId="0" fontId="9" fillId="0" borderId="0" xfId="0" applyFont="1"/>
    <xf numFmtId="0" fontId="8" fillId="0" borderId="0" xfId="0" applyFont="1"/>
    <xf numFmtId="0" fontId="7" fillId="0" borderId="0" xfId="0" applyFont="1"/>
    <xf numFmtId="0" fontId="6" fillId="0" borderId="0" xfId="0" applyFont="1" applyAlignment="1">
      <alignment vertical="top" wrapText="1"/>
    </xf>
    <xf numFmtId="0" fontId="6" fillId="0" borderId="0" xfId="0" applyFont="1"/>
    <xf numFmtId="0" fontId="5" fillId="0" borderId="0" xfId="0" applyFont="1"/>
    <xf numFmtId="0" fontId="37" fillId="0" borderId="0" xfId="0" applyFont="1" applyAlignment="1" applyProtection="1">
      <alignment horizontal="center" vertical="center" wrapText="1"/>
      <protection locked="0"/>
    </xf>
    <xf numFmtId="0" fontId="39" fillId="0" borderId="0" xfId="21" applyFont="1" applyFill="1" applyBorder="1" applyAlignment="1" applyProtection="1">
      <alignment horizontal="left" vertical="top" wrapText="1"/>
    </xf>
    <xf numFmtId="0" fontId="4" fillId="0" borderId="0" xfId="0" applyFont="1"/>
    <xf numFmtId="49" fontId="0" fillId="0" borderId="0" xfId="0" applyNumberFormat="1"/>
    <xf numFmtId="0" fontId="15" fillId="0" borderId="0" xfId="0" applyFont="1" applyAlignment="1">
      <alignment horizontal="left"/>
    </xf>
    <xf numFmtId="0" fontId="3" fillId="0" borderId="0" xfId="0" applyFont="1"/>
    <xf numFmtId="0" fontId="2" fillId="0" borderId="0" xfId="0" applyFont="1" applyAlignment="1">
      <alignment vertical="top" wrapText="1"/>
    </xf>
    <xf numFmtId="0" fontId="2" fillId="0" borderId="0" xfId="0" applyFont="1"/>
    <xf numFmtId="0" fontId="39" fillId="0" borderId="23" xfId="21" applyFont="1" applyFill="1" applyBorder="1" applyAlignment="1" applyProtection="1">
      <alignment horizontal="left"/>
      <protection locked="0"/>
    </xf>
    <xf numFmtId="0" fontId="39" fillId="0" borderId="0" xfId="21" applyFont="1" applyFill="1" applyBorder="1" applyAlignment="1" applyProtection="1">
      <alignment horizontal="left" vertical="center" wrapText="1"/>
      <protection locked="0"/>
    </xf>
    <xf numFmtId="0" fontId="35" fillId="0" borderId="38" xfId="0" applyFont="1" applyBorder="1" applyAlignment="1">
      <alignment horizontal="center" vertical="top"/>
    </xf>
    <xf numFmtId="14" fontId="37" fillId="0" borderId="11" xfId="0" applyNumberFormat="1" applyFont="1" applyBorder="1" applyAlignment="1" applyProtection="1">
      <alignment horizontal="center"/>
      <protection locked="0"/>
    </xf>
    <xf numFmtId="0" fontId="37" fillId="0" borderId="30" xfId="0" applyFont="1" applyBorder="1" applyAlignment="1">
      <alignment horizontal="right" vertical="center" wrapText="1"/>
    </xf>
    <xf numFmtId="0" fontId="37" fillId="0" borderId="0" xfId="0" applyFont="1" applyAlignment="1">
      <alignment horizontal="right" vertical="center" wrapText="1"/>
    </xf>
    <xf numFmtId="0" fontId="37" fillId="0" borderId="12" xfId="0" applyFont="1" applyBorder="1" applyAlignment="1">
      <alignment horizontal="right" vertical="center" wrapText="1"/>
    </xf>
    <xf numFmtId="0" fontId="39" fillId="0" borderId="27" xfId="21" applyFont="1" applyFill="1" applyBorder="1" applyAlignment="1" applyProtection="1">
      <alignment horizontal="left" vertical="top" wrapText="1"/>
      <protection locked="0"/>
    </xf>
    <xf numFmtId="0" fontId="39" fillId="0" borderId="22" xfId="21" applyFont="1" applyFill="1" applyBorder="1" applyAlignment="1" applyProtection="1">
      <alignment horizontal="left" vertical="top" wrapText="1"/>
      <protection locked="0"/>
    </xf>
    <xf numFmtId="0" fontId="36" fillId="0" borderId="36" xfId="0" applyFont="1" applyBorder="1" applyAlignment="1">
      <alignment horizontal="left" vertical="center" wrapText="1"/>
    </xf>
    <xf numFmtId="0" fontId="36" fillId="0" borderId="22" xfId="0" applyFont="1" applyBorder="1" applyAlignment="1">
      <alignment horizontal="left" vertical="center"/>
    </xf>
    <xf numFmtId="0" fontId="35" fillId="0" borderId="11" xfId="0" applyFont="1" applyBorder="1" applyAlignment="1" applyProtection="1">
      <alignment horizontal="center" wrapText="1"/>
      <protection locked="0"/>
    </xf>
    <xf numFmtId="0" fontId="46" fillId="0" borderId="0" xfId="21" applyFont="1" applyFill="1" applyBorder="1" applyAlignment="1" applyProtection="1">
      <alignment horizontal="left" vertical="top" wrapText="1"/>
      <protection locked="0"/>
    </xf>
    <xf numFmtId="0" fontId="39" fillId="0" borderId="0" xfId="21" applyFont="1" applyFill="1" applyBorder="1" applyAlignment="1" applyProtection="1">
      <alignment horizontal="right" vertical="center" wrapText="1"/>
    </xf>
    <xf numFmtId="0" fontId="45" fillId="33" borderId="41" xfId="0" applyFont="1" applyFill="1" applyBorder="1" applyAlignment="1">
      <alignment horizontal="center" vertical="center"/>
    </xf>
    <xf numFmtId="0" fontId="45" fillId="33" borderId="44" xfId="0" applyFont="1" applyFill="1" applyBorder="1" applyAlignment="1">
      <alignment horizontal="center" vertical="center"/>
    </xf>
    <xf numFmtId="0" fontId="45" fillId="33" borderId="42" xfId="0" applyFont="1" applyFill="1" applyBorder="1" applyAlignment="1">
      <alignment horizontal="center" vertical="center"/>
    </xf>
    <xf numFmtId="0" fontId="0" fillId="0" borderId="11" xfId="0" applyBorder="1" applyAlignment="1">
      <alignment horizontal="center"/>
    </xf>
    <xf numFmtId="0" fontId="37" fillId="0" borderId="30" xfId="0" applyFont="1" applyBorder="1" applyAlignment="1">
      <alignment horizontal="right"/>
    </xf>
    <xf numFmtId="0" fontId="37" fillId="0" borderId="0" xfId="0" applyFont="1" applyAlignment="1">
      <alignment horizontal="right"/>
    </xf>
    <xf numFmtId="0" fontId="39" fillId="0" borderId="27" xfId="21" applyFont="1" applyFill="1" applyBorder="1" applyAlignment="1" applyProtection="1">
      <alignment horizontal="left" wrapText="1"/>
      <protection locked="0"/>
    </xf>
    <xf numFmtId="0" fontId="39" fillId="0" borderId="22" xfId="21" applyFont="1" applyFill="1" applyBorder="1" applyAlignment="1" applyProtection="1">
      <alignment horizontal="left" wrapText="1"/>
      <protection locked="0"/>
    </xf>
    <xf numFmtId="0" fontId="37" fillId="0" borderId="30" xfId="0" applyFont="1" applyBorder="1" applyAlignment="1">
      <alignment horizontal="left" vertical="center" wrapText="1"/>
    </xf>
    <xf numFmtId="0" fontId="37" fillId="0" borderId="0" xfId="0" applyFont="1" applyAlignment="1">
      <alignment horizontal="left" vertical="center" wrapText="1"/>
    </xf>
    <xf numFmtId="0" fontId="39" fillId="0" borderId="0" xfId="21" applyFont="1" applyFill="1" applyBorder="1" applyAlignment="1" applyProtection="1">
      <alignment horizontal="right"/>
    </xf>
    <xf numFmtId="0" fontId="37" fillId="0" borderId="0" xfId="0" applyFont="1" applyAlignment="1">
      <alignment horizontal="right" wrapText="1"/>
    </xf>
    <xf numFmtId="0" fontId="36" fillId="0" borderId="36" xfId="0" applyFont="1" applyBorder="1" applyAlignment="1">
      <alignment horizontal="left" vertical="center"/>
    </xf>
    <xf numFmtId="0" fontId="39" fillId="0" borderId="23" xfId="21" applyFont="1" applyFill="1" applyBorder="1" applyAlignment="1" applyProtection="1">
      <alignment horizontal="left" wrapText="1"/>
      <protection locked="0"/>
    </xf>
    <xf numFmtId="0" fontId="37" fillId="0" borderId="31" xfId="0" applyFont="1" applyBorder="1" applyAlignment="1">
      <alignment horizontal="left" vertical="center" wrapText="1"/>
    </xf>
    <xf numFmtId="0" fontId="39" fillId="0" borderId="23" xfId="0" applyFont="1" applyBorder="1" applyAlignment="1" applyProtection="1">
      <alignment horizontal="left" vertical="top" wrapText="1"/>
      <protection locked="0"/>
    </xf>
    <xf numFmtId="0" fontId="37" fillId="0" borderId="30" xfId="0" applyFont="1" applyBorder="1" applyAlignment="1">
      <alignment horizontal="right" vertical="center"/>
    </xf>
    <xf numFmtId="0" fontId="37" fillId="0" borderId="0" xfId="0" applyFont="1" applyAlignment="1">
      <alignment horizontal="right" vertical="center"/>
    </xf>
    <xf numFmtId="0" fontId="36" fillId="0" borderId="22" xfId="0" applyFont="1" applyBorder="1" applyAlignment="1">
      <alignment horizontal="left" vertical="center" wrapText="1"/>
    </xf>
    <xf numFmtId="0" fontId="37" fillId="0" borderId="18" xfId="0" applyFont="1" applyBorder="1" applyAlignment="1">
      <alignment horizontal="left" vertical="center"/>
    </xf>
    <xf numFmtId="0" fontId="37" fillId="0" borderId="15" xfId="0" applyFont="1" applyBorder="1" applyAlignment="1">
      <alignment horizontal="left" vertical="center"/>
    </xf>
    <xf numFmtId="0" fontId="37" fillId="0" borderId="21" xfId="0" applyFont="1" applyBorder="1" applyAlignment="1">
      <alignment horizontal="left" vertical="center"/>
    </xf>
    <xf numFmtId="0" fontId="37" fillId="0" borderId="0" xfId="0" applyFont="1" applyAlignment="1">
      <alignment horizontal="left" vertical="center"/>
    </xf>
    <xf numFmtId="0" fontId="37" fillId="0" borderId="17" xfId="0" applyFont="1" applyBorder="1" applyAlignment="1">
      <alignment horizontal="left" vertical="center"/>
    </xf>
    <xf numFmtId="0" fontId="37" fillId="0" borderId="11" xfId="0" applyFont="1" applyBorder="1" applyAlignment="1">
      <alignment horizontal="left" vertical="center"/>
    </xf>
    <xf numFmtId="0" fontId="39" fillId="0" borderId="28" xfId="21" applyFont="1" applyFill="1" applyBorder="1" applyAlignment="1" applyProtection="1">
      <alignment horizontal="left" vertical="top"/>
      <protection locked="0"/>
    </xf>
    <xf numFmtId="0" fontId="39" fillId="0" borderId="29" xfId="21" applyFont="1" applyFill="1" applyBorder="1" applyAlignment="1" applyProtection="1">
      <alignment horizontal="left" vertical="top"/>
      <protection locked="0"/>
    </xf>
    <xf numFmtId="0" fontId="36" fillId="0" borderId="30" xfId="0" applyFont="1" applyBorder="1" applyAlignment="1">
      <alignment horizontal="left" vertical="center"/>
    </xf>
    <xf numFmtId="0" fontId="37" fillId="0" borderId="14" xfId="0" applyFont="1" applyBorder="1" applyAlignment="1">
      <alignment horizontal="left" vertical="center"/>
    </xf>
    <xf numFmtId="0" fontId="39" fillId="0" borderId="27" xfId="21" applyFont="1" applyFill="1" applyBorder="1" applyAlignment="1" applyProtection="1">
      <alignment horizontal="left" vertical="top"/>
      <protection locked="0"/>
    </xf>
    <xf numFmtId="0" fontId="39" fillId="0" borderId="24" xfId="21" applyFont="1" applyFill="1" applyBorder="1" applyAlignment="1" applyProtection="1">
      <alignment horizontal="left" vertical="top"/>
      <protection locked="0"/>
    </xf>
    <xf numFmtId="0" fontId="35" fillId="0" borderId="0" xfId="0" applyFont="1" applyAlignment="1">
      <alignment horizontal="center" vertical="top"/>
    </xf>
    <xf numFmtId="0" fontId="39" fillId="0" borderId="11" xfId="21" applyFont="1" applyFill="1" applyBorder="1" applyAlignment="1" applyProtection="1">
      <alignment horizontal="center" vertical="center" wrapText="1"/>
    </xf>
    <xf numFmtId="0" fontId="34" fillId="0" borderId="20" xfId="0" applyFont="1" applyBorder="1" applyAlignment="1">
      <alignment horizontal="center" vertical="center"/>
    </xf>
    <xf numFmtId="0" fontId="34" fillId="0" borderId="15" xfId="0" applyFont="1" applyBorder="1" applyAlignment="1">
      <alignment horizontal="center" vertical="center"/>
    </xf>
    <xf numFmtId="0" fontId="34" fillId="0" borderId="30" xfId="0" applyFont="1" applyBorder="1" applyAlignment="1">
      <alignment horizontal="center" vertical="center"/>
    </xf>
    <xf numFmtId="0" fontId="34" fillId="0" borderId="0" xfId="0" applyFont="1" applyAlignment="1">
      <alignment horizontal="center" vertical="center"/>
    </xf>
    <xf numFmtId="0" fontId="34" fillId="0" borderId="37" xfId="0" applyFont="1" applyBorder="1" applyAlignment="1">
      <alignment horizontal="center" vertical="center"/>
    </xf>
    <xf numFmtId="0" fontId="34" fillId="0" borderId="39" xfId="0" applyFont="1" applyBorder="1" applyAlignment="1">
      <alignment horizontal="center" vertical="center"/>
    </xf>
    <xf numFmtId="0" fontId="39" fillId="0" borderId="22" xfId="21" applyFont="1" applyFill="1" applyBorder="1" applyAlignment="1" applyProtection="1">
      <alignment horizontal="left" vertical="center" wrapText="1"/>
      <protection locked="0"/>
    </xf>
    <xf numFmtId="0" fontId="36" fillId="0" borderId="30" xfId="0" applyFont="1" applyBorder="1" applyAlignment="1">
      <alignment horizontal="left"/>
    </xf>
    <xf numFmtId="0" fontId="36" fillId="0" borderId="0" xfId="0" applyFont="1" applyAlignment="1">
      <alignment horizontal="left"/>
    </xf>
    <xf numFmtId="0" fontId="0" fillId="0" borderId="15" xfId="0" applyBorder="1" applyAlignment="1">
      <alignment vertical="center"/>
    </xf>
    <xf numFmtId="0" fontId="0" fillId="0" borderId="16" xfId="0" applyBorder="1" applyAlignment="1">
      <alignment vertical="center"/>
    </xf>
    <xf numFmtId="0" fontId="0" fillId="0" borderId="0" xfId="0" applyAlignment="1">
      <alignment vertical="center"/>
    </xf>
    <xf numFmtId="0" fontId="0" fillId="0" borderId="31" xfId="0" applyBorder="1" applyAlignment="1">
      <alignment vertical="center"/>
    </xf>
    <xf numFmtId="0" fontId="37" fillId="0" borderId="20" xfId="0" applyFont="1" applyBorder="1" applyAlignment="1">
      <alignment horizontal="left" vertical="center"/>
    </xf>
    <xf numFmtId="0" fontId="37" fillId="0" borderId="30" xfId="0" applyFont="1" applyBorder="1" applyAlignment="1">
      <alignment horizontal="left" vertical="center"/>
    </xf>
    <xf numFmtId="0" fontId="39" fillId="0" borderId="25" xfId="21" applyFont="1" applyFill="1" applyBorder="1" applyAlignment="1" applyProtection="1">
      <alignment horizontal="left" vertical="top"/>
      <protection locked="0"/>
    </xf>
    <xf numFmtId="0" fontId="39" fillId="0" borderId="26" xfId="21" applyFont="1" applyFill="1" applyBorder="1" applyAlignment="1" applyProtection="1">
      <alignment horizontal="left" vertical="top"/>
      <protection locked="0"/>
    </xf>
    <xf numFmtId="0" fontId="43" fillId="0" borderId="21" xfId="0" applyFont="1" applyBorder="1" applyAlignment="1" applyProtection="1">
      <alignment horizontal="left" vertical="center" wrapText="1"/>
      <protection locked="0"/>
    </xf>
    <xf numFmtId="0" fontId="43" fillId="0" borderId="0" xfId="0" applyFont="1" applyAlignment="1" applyProtection="1">
      <alignment horizontal="left" vertical="center" wrapText="1"/>
      <protection locked="0"/>
    </xf>
    <xf numFmtId="0" fontId="43" fillId="0" borderId="31" xfId="0" applyFont="1" applyBorder="1" applyAlignment="1" applyProtection="1">
      <alignment horizontal="left" vertical="center" wrapText="1"/>
      <protection locked="0"/>
    </xf>
    <xf numFmtId="0" fontId="43" fillId="0" borderId="10" xfId="0" applyFont="1" applyBorder="1" applyAlignment="1" applyProtection="1">
      <alignment horizontal="left" vertical="center" wrapText="1"/>
      <protection locked="0"/>
    </xf>
    <xf numFmtId="0" fontId="43" fillId="0" borderId="11" xfId="0" applyFont="1" applyBorder="1" applyAlignment="1" applyProtection="1">
      <alignment horizontal="left" vertical="center" wrapText="1"/>
      <protection locked="0"/>
    </xf>
    <xf numFmtId="0" fontId="43" fillId="0" borderId="19" xfId="0" applyFont="1" applyBorder="1" applyAlignment="1" applyProtection="1">
      <alignment horizontal="left" vertical="center" wrapText="1"/>
      <protection locked="0"/>
    </xf>
    <xf numFmtId="0" fontId="39" fillId="0" borderId="11" xfId="0" applyFont="1" applyBorder="1" applyAlignment="1">
      <alignment horizontal="center" vertical="center"/>
    </xf>
    <xf numFmtId="0" fontId="36" fillId="0" borderId="11" xfId="0" applyFont="1" applyBorder="1" applyAlignment="1">
      <alignment horizontal="center"/>
    </xf>
    <xf numFmtId="0" fontId="35" fillId="0" borderId="39" xfId="0" applyFont="1" applyBorder="1" applyAlignment="1">
      <alignment horizontal="center" vertical="top"/>
    </xf>
    <xf numFmtId="0" fontId="35" fillId="0" borderId="14" xfId="0" applyFont="1" applyBorder="1" applyAlignment="1">
      <alignment horizontal="center" vertical="top"/>
    </xf>
    <xf numFmtId="0" fontId="1" fillId="0" borderId="0" xfId="0" applyFont="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xr:uid="{00000000-0005-0000-0000-000022000000}"/>
    <cellStyle name="Standard 3" xfId="43" xr:uid="{00000000-0005-0000-0000-000023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0">
    <dxf>
      <font>
        <color theme="0"/>
      </font>
      <fill>
        <patternFill>
          <bgColor theme="0"/>
        </patternFill>
      </fill>
      <border>
        <top style="thin">
          <color theme="0"/>
        </top>
        <vertical/>
        <horizontal/>
      </border>
    </dxf>
    <dxf>
      <fill>
        <patternFill>
          <bgColor theme="0" tint="-0.24994659260841701"/>
        </patternFill>
      </fill>
    </dxf>
    <dxf>
      <font>
        <color theme="0"/>
      </font>
      <fill>
        <patternFill>
          <bgColor theme="0"/>
        </patternFill>
      </fill>
      <border>
        <top style="thin">
          <color theme="0"/>
        </top>
        <vertical/>
        <horizontal/>
      </border>
    </dxf>
    <dxf>
      <font>
        <color theme="0"/>
      </font>
      <fill>
        <patternFill>
          <bgColor theme="0"/>
        </patternFill>
      </fill>
    </dxf>
    <dxf>
      <font>
        <color theme="0"/>
      </font>
      <fill>
        <patternFill>
          <bgColor theme="0"/>
        </patternFill>
      </fill>
    </dxf>
    <dxf>
      <fill>
        <patternFill>
          <bgColor theme="5" tint="0.59996337778862885"/>
        </patternFill>
      </fill>
    </dxf>
    <dxf>
      <fill>
        <patternFill>
          <bgColor theme="0" tint="-0.24994659260841701"/>
        </patternFill>
      </fill>
    </dxf>
    <dxf>
      <fill>
        <patternFill>
          <bgColor theme="5" tint="0.59996337778862885"/>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596956</xdr:colOff>
      <xdr:row>0</xdr:row>
      <xdr:rowOff>116416</xdr:rowOff>
    </xdr:from>
    <xdr:to>
      <xdr:col>12</xdr:col>
      <xdr:colOff>529167</xdr:colOff>
      <xdr:row>2</xdr:row>
      <xdr:rowOff>127000</xdr:rowOff>
    </xdr:to>
    <xdr:pic>
      <xdr:nvPicPr>
        <xdr:cNvPr id="16" name="Picture 2">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8217"/>
        <a:stretch/>
      </xdr:blipFill>
      <xdr:spPr>
        <a:xfrm>
          <a:off x="9307039" y="116416"/>
          <a:ext cx="1720795" cy="497417"/>
        </a:xfrm>
        <a:prstGeom prst="rect">
          <a:avLst/>
        </a:prstGeom>
      </xdr:spPr>
    </xdr:pic>
    <xdr:clientData/>
  </xdr:twoCellAnchor>
  <xdr:twoCellAnchor>
    <xdr:from>
      <xdr:col>0</xdr:col>
      <xdr:colOff>66674</xdr:colOff>
      <xdr:row>32</xdr:row>
      <xdr:rowOff>180975</xdr:rowOff>
    </xdr:from>
    <xdr:to>
      <xdr:col>0</xdr:col>
      <xdr:colOff>426674</xdr:colOff>
      <xdr:row>33</xdr:row>
      <xdr:rowOff>339975</xdr:rowOff>
    </xdr:to>
    <xdr:sp macro="" textlink="">
      <xdr:nvSpPr>
        <xdr:cNvPr id="4" name="Pfeil: gebogen 3">
          <a:extLst>
            <a:ext uri="{FF2B5EF4-FFF2-40B4-BE49-F238E27FC236}">
              <a16:creationId xmlns:a16="http://schemas.microsoft.com/office/drawing/2014/main" id="{82C126FD-92BE-4CBE-A08A-E6D5D2EBDAE9}"/>
            </a:ext>
          </a:extLst>
        </xdr:cNvPr>
        <xdr:cNvSpPr/>
      </xdr:nvSpPr>
      <xdr:spPr>
        <a:xfrm flipV="1">
          <a:off x="66674" y="13001625"/>
          <a:ext cx="360000" cy="540000"/>
        </a:xfrm>
        <a:prstGeom prst="bentArrow">
          <a:avLst>
            <a:gd name="adj1" fmla="val 21541"/>
            <a:gd name="adj2" fmla="val 23020"/>
            <a:gd name="adj3" fmla="val 41357"/>
            <a:gd name="adj4" fmla="val 43750"/>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12</xdr:col>
      <xdr:colOff>190500</xdr:colOff>
      <xdr:row>33</xdr:row>
      <xdr:rowOff>206198</xdr:rowOff>
    </xdr:from>
    <xdr:to>
      <xdr:col>12</xdr:col>
      <xdr:colOff>550500</xdr:colOff>
      <xdr:row>34</xdr:row>
      <xdr:rowOff>250898</xdr:rowOff>
    </xdr:to>
    <xdr:sp macro="" textlink="">
      <xdr:nvSpPr>
        <xdr:cNvPr id="12" name="Pfeil: gebogen 11">
          <a:extLst>
            <a:ext uri="{FF2B5EF4-FFF2-40B4-BE49-F238E27FC236}">
              <a16:creationId xmlns:a16="http://schemas.microsoft.com/office/drawing/2014/main" id="{4B95C8CB-7250-4A31-9F06-2795B36A7874}"/>
            </a:ext>
          </a:extLst>
        </xdr:cNvPr>
        <xdr:cNvSpPr/>
      </xdr:nvSpPr>
      <xdr:spPr>
        <a:xfrm rot="16200000" flipH="1" flipV="1">
          <a:off x="10597050" y="13497848"/>
          <a:ext cx="540000" cy="360000"/>
        </a:xfrm>
        <a:prstGeom prst="bentArrow">
          <a:avLst>
            <a:gd name="adj1" fmla="val 21541"/>
            <a:gd name="adj2" fmla="val 23020"/>
            <a:gd name="adj3" fmla="val 41357"/>
            <a:gd name="adj4" fmla="val 43750"/>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8"/>
  <sheetViews>
    <sheetView showGridLines="0" tabSelected="1" zoomScale="90" zoomScaleNormal="90" zoomScalePageLayoutView="90" workbookViewId="0">
      <selection activeCell="M4" sqref="M4"/>
    </sheetView>
  </sheetViews>
  <sheetFormatPr baseColWidth="10" defaultRowHeight="15" x14ac:dyDescent="0.25"/>
  <cols>
    <col min="2" max="2" width="13.85546875" customWidth="1"/>
    <col min="3" max="5" width="14.42578125" customWidth="1"/>
    <col min="6" max="6" width="13.42578125" customWidth="1"/>
    <col min="7" max="7" width="13.28515625" customWidth="1"/>
    <col min="10" max="11" width="12.42578125" customWidth="1"/>
    <col min="12" max="12" width="14.42578125" customWidth="1"/>
    <col min="13" max="13" width="9.28515625" customWidth="1"/>
    <col min="14" max="14" width="4.7109375" customWidth="1"/>
  </cols>
  <sheetData>
    <row r="1" spans="1:26" ht="18.75" customHeight="1" x14ac:dyDescent="0.25">
      <c r="A1" s="150" t="str">
        <f>HLOOKUP(Language,Translation,2)</f>
        <v>Request for Deviation or Change approval</v>
      </c>
      <c r="B1" s="151"/>
      <c r="C1" s="151"/>
      <c r="D1" s="151"/>
      <c r="E1" s="151"/>
      <c r="F1" s="151"/>
      <c r="G1" s="151"/>
      <c r="H1" s="151"/>
      <c r="I1" s="151"/>
      <c r="J1" s="151"/>
      <c r="K1" s="151"/>
      <c r="L1" s="159"/>
      <c r="M1" s="160"/>
      <c r="O1" s="22"/>
      <c r="P1" s="22"/>
      <c r="Q1" s="22"/>
      <c r="R1" s="22"/>
      <c r="S1" s="22"/>
      <c r="T1" s="22"/>
      <c r="U1" s="22"/>
      <c r="V1" s="22"/>
      <c r="W1" s="22"/>
      <c r="X1" s="22"/>
      <c r="Y1" s="22"/>
      <c r="Z1" s="22"/>
    </row>
    <row r="2" spans="1:26" ht="18.75" customHeight="1" x14ac:dyDescent="0.25">
      <c r="A2" s="152"/>
      <c r="B2" s="153"/>
      <c r="C2" s="153"/>
      <c r="D2" s="153"/>
      <c r="E2" s="153"/>
      <c r="F2" s="153"/>
      <c r="G2" s="153"/>
      <c r="H2" s="153"/>
      <c r="I2" s="153"/>
      <c r="J2" s="153"/>
      <c r="K2" s="153"/>
      <c r="L2" s="161"/>
      <c r="M2" s="162"/>
      <c r="O2" s="22"/>
      <c r="P2" s="22"/>
      <c r="Q2" s="22"/>
      <c r="R2" s="22"/>
      <c r="S2" s="22"/>
      <c r="T2" s="22"/>
      <c r="U2" s="22"/>
      <c r="V2" s="22"/>
      <c r="W2" s="22"/>
      <c r="X2" s="22"/>
      <c r="Y2" s="22"/>
      <c r="Z2" s="22"/>
    </row>
    <row r="3" spans="1:26" ht="18.75" customHeight="1" thickBot="1" x14ac:dyDescent="0.3">
      <c r="A3" s="154"/>
      <c r="B3" s="155"/>
      <c r="C3" s="155"/>
      <c r="D3" s="155"/>
      <c r="E3" s="155"/>
      <c r="F3" s="155"/>
      <c r="G3" s="155"/>
      <c r="H3" s="155"/>
      <c r="I3" s="155"/>
      <c r="J3" s="155"/>
      <c r="K3" s="155"/>
      <c r="L3" s="161"/>
      <c r="M3" s="162"/>
      <c r="O3" s="22"/>
      <c r="P3" s="22"/>
      <c r="Q3" s="22"/>
      <c r="R3" s="22"/>
      <c r="S3" s="22"/>
      <c r="T3" s="22"/>
      <c r="U3" s="22"/>
      <c r="V3" s="22"/>
      <c r="W3" s="22"/>
      <c r="X3" s="22"/>
      <c r="Y3" s="22"/>
      <c r="Z3" s="22"/>
    </row>
    <row r="4" spans="1:26" ht="18" customHeight="1" thickBot="1" x14ac:dyDescent="0.3">
      <c r="A4" s="163" t="str">
        <f>HLOOKUP(Language,Translation,3)</f>
        <v>To:</v>
      </c>
      <c r="B4" s="137"/>
      <c r="C4" s="165"/>
      <c r="D4" s="165"/>
      <c r="E4" s="165"/>
      <c r="F4" s="165"/>
      <c r="G4" s="165"/>
      <c r="H4" s="166"/>
      <c r="I4" s="136" t="str">
        <f>HLOOKUP(Language,Translation,7)</f>
        <v>Request type:</v>
      </c>
      <c r="J4" s="137"/>
      <c r="K4" s="68"/>
      <c r="L4" s="58" t="s">
        <v>11</v>
      </c>
      <c r="M4" s="59" t="s">
        <v>13</v>
      </c>
      <c r="O4" s="22"/>
      <c r="P4" s="22"/>
      <c r="Q4" s="22"/>
      <c r="R4" s="22"/>
      <c r="S4" s="22"/>
      <c r="T4" s="22"/>
      <c r="U4" s="22"/>
      <c r="V4" s="22"/>
      <c r="W4" s="22"/>
      <c r="X4" s="22"/>
      <c r="Y4" s="22"/>
      <c r="Z4" s="22"/>
    </row>
    <row r="5" spans="1:26" ht="18" customHeight="1" x14ac:dyDescent="0.25">
      <c r="A5" s="164" t="str">
        <f>HLOOKUP(Language,Translation,14)</f>
        <v>Site:</v>
      </c>
      <c r="B5" s="139"/>
      <c r="C5" s="146"/>
      <c r="D5" s="146"/>
      <c r="E5" s="146"/>
      <c r="F5" s="146"/>
      <c r="G5" s="146"/>
      <c r="H5" s="147"/>
      <c r="I5" s="138"/>
      <c r="J5" s="139"/>
      <c r="K5" s="69"/>
      <c r="L5" s="25"/>
      <c r="M5" s="78"/>
      <c r="O5" s="22"/>
      <c r="P5" s="22"/>
      <c r="Q5" s="22"/>
      <c r="R5" s="22"/>
      <c r="S5" s="22"/>
      <c r="T5" s="22"/>
      <c r="U5" s="22"/>
      <c r="V5" s="22"/>
      <c r="W5" s="22"/>
      <c r="X5" s="22"/>
      <c r="Y5" s="22"/>
      <c r="Z5" s="22"/>
    </row>
    <row r="6" spans="1:26" ht="18" customHeight="1" x14ac:dyDescent="0.25">
      <c r="A6" s="164" t="str">
        <f>HLOOKUP(Language,Translation,4)&amp;":"</f>
        <v>Department:</v>
      </c>
      <c r="B6" s="139"/>
      <c r="C6" s="146"/>
      <c r="D6" s="146"/>
      <c r="E6" s="146"/>
      <c r="F6" s="146"/>
      <c r="G6" s="146"/>
      <c r="H6" s="147"/>
      <c r="I6" s="167" t="s">
        <v>1</v>
      </c>
      <c r="J6" s="168"/>
      <c r="K6" s="168"/>
      <c r="L6" s="168"/>
      <c r="M6" s="169"/>
      <c r="O6" s="22"/>
      <c r="P6" s="22"/>
      <c r="Q6" s="22"/>
      <c r="R6" s="22"/>
      <c r="S6" s="22"/>
      <c r="T6" s="22"/>
      <c r="U6" s="22"/>
      <c r="V6" s="22"/>
      <c r="W6" s="22"/>
      <c r="X6" s="22"/>
      <c r="Y6" s="22"/>
      <c r="Z6" s="22"/>
    </row>
    <row r="7" spans="1:26" ht="18" customHeight="1" x14ac:dyDescent="0.25">
      <c r="A7" s="164" t="str">
        <f>HLOOKUP(Language,Translation,5)</f>
        <v>Adress:</v>
      </c>
      <c r="B7" s="139"/>
      <c r="C7" s="146"/>
      <c r="D7" s="146"/>
      <c r="E7" s="146"/>
      <c r="F7" s="146"/>
      <c r="G7" s="146"/>
      <c r="H7" s="147"/>
      <c r="I7" s="167"/>
      <c r="J7" s="168"/>
      <c r="K7" s="168"/>
      <c r="L7" s="168"/>
      <c r="M7" s="169"/>
      <c r="O7" s="22"/>
      <c r="P7" s="22"/>
      <c r="Q7" s="22"/>
      <c r="R7" s="22"/>
      <c r="S7" s="22"/>
      <c r="T7" s="22"/>
      <c r="U7" s="22"/>
      <c r="V7" s="22"/>
      <c r="W7" s="22"/>
      <c r="X7" s="22"/>
      <c r="Y7" s="22"/>
      <c r="Z7" s="22"/>
    </row>
    <row r="8" spans="1:26" ht="18" customHeight="1" x14ac:dyDescent="0.25">
      <c r="A8" s="140" t="str">
        <f>HLOOKUP(Language,Translation,6)</f>
        <v>Post Code, City:</v>
      </c>
      <c r="B8" s="141"/>
      <c r="C8" s="142"/>
      <c r="D8" s="142"/>
      <c r="E8" s="142"/>
      <c r="F8" s="142"/>
      <c r="G8" s="142"/>
      <c r="H8" s="143"/>
      <c r="I8" s="170"/>
      <c r="J8" s="171"/>
      <c r="K8" s="171"/>
      <c r="L8" s="171"/>
      <c r="M8" s="172"/>
      <c r="O8" s="22"/>
      <c r="P8" s="22"/>
      <c r="Q8" s="22"/>
      <c r="R8" s="22"/>
      <c r="S8" s="22"/>
      <c r="T8" s="22"/>
      <c r="U8" s="22"/>
      <c r="V8" s="22"/>
      <c r="W8" s="22"/>
      <c r="X8" s="22"/>
      <c r="Y8" s="22"/>
      <c r="Z8" s="22"/>
    </row>
    <row r="9" spans="1:26" ht="25.5" customHeight="1" x14ac:dyDescent="0.25">
      <c r="A9" s="144" t="str">
        <f>HLOOKUP(Language,Translation,11)</f>
        <v>Requester</v>
      </c>
      <c r="B9" s="139"/>
      <c r="C9" s="145"/>
      <c r="D9" s="1"/>
      <c r="E9" s="1"/>
      <c r="F9" s="1"/>
      <c r="G9" s="2"/>
      <c r="H9" s="2"/>
      <c r="I9" s="2"/>
      <c r="J9" s="2"/>
      <c r="K9" s="2"/>
      <c r="L9" s="2"/>
      <c r="M9" s="7"/>
      <c r="O9" s="22"/>
      <c r="P9" s="22"/>
      <c r="Q9" s="22"/>
      <c r="R9" s="22"/>
      <c r="S9" s="22"/>
      <c r="T9" s="22"/>
      <c r="U9" s="22"/>
      <c r="V9" s="22"/>
      <c r="W9" s="22"/>
      <c r="X9" s="22"/>
      <c r="Y9" s="22"/>
      <c r="Z9" s="22"/>
    </row>
    <row r="10" spans="1:26" ht="18.75" x14ac:dyDescent="0.3">
      <c r="A10" s="121" t="str">
        <f>HLOOKUP(Language,Translation,13)</f>
        <v>Supplier name:</v>
      </c>
      <c r="B10" s="122"/>
      <c r="C10" s="130"/>
      <c r="D10" s="130"/>
      <c r="E10" s="130"/>
      <c r="G10" s="128" t="str">
        <f>HLOOKUP(Language,Translation,12)</f>
        <v>Request No. Supplier:</v>
      </c>
      <c r="H10" s="128"/>
      <c r="I10" s="128"/>
      <c r="J10" s="130"/>
      <c r="K10" s="130"/>
      <c r="L10" s="130"/>
      <c r="M10" s="9"/>
      <c r="O10" s="22"/>
      <c r="P10" s="22"/>
      <c r="Q10" s="22"/>
      <c r="R10" s="22"/>
      <c r="S10" s="22"/>
      <c r="T10" s="22"/>
      <c r="U10" s="22"/>
      <c r="V10" s="22"/>
      <c r="W10" s="22"/>
      <c r="X10" s="22"/>
      <c r="Y10" s="22"/>
      <c r="Z10" s="22"/>
    </row>
    <row r="11" spans="1:26" ht="18.75" x14ac:dyDescent="0.3">
      <c r="A11" s="121" t="str">
        <f>HLOOKUP(Language,Translation,5)</f>
        <v>Adress:</v>
      </c>
      <c r="B11" s="122"/>
      <c r="C11" s="130"/>
      <c r="D11" s="130"/>
      <c r="E11" s="130"/>
      <c r="G11" s="128" t="str">
        <f>HLOOKUP(Language,Translation,15)</f>
        <v>Contact person:</v>
      </c>
      <c r="H11" s="128"/>
      <c r="I11" s="128"/>
      <c r="J11" s="123"/>
      <c r="K11" s="123"/>
      <c r="L11" s="123"/>
      <c r="M11" s="9"/>
      <c r="O11" s="22"/>
      <c r="P11" s="22"/>
      <c r="Q11" s="22"/>
      <c r="R11" s="22"/>
      <c r="S11" s="22"/>
      <c r="T11" s="22"/>
      <c r="U11" s="22"/>
      <c r="V11" s="22"/>
      <c r="W11" s="22"/>
      <c r="X11" s="22"/>
      <c r="Y11" s="22"/>
      <c r="Z11" s="22"/>
    </row>
    <row r="12" spans="1:26" ht="18.75" x14ac:dyDescent="0.3">
      <c r="A12" s="121" t="str">
        <f>HLOOKUP(Language,Translation,6)</f>
        <v>Post Code, City:</v>
      </c>
      <c r="B12" s="122"/>
      <c r="C12" s="130"/>
      <c r="D12" s="130"/>
      <c r="E12" s="130"/>
      <c r="G12" s="128" t="str">
        <f>HLOOKUP(Language,Translation,16)</f>
        <v>Phone No.:</v>
      </c>
      <c r="H12" s="128"/>
      <c r="I12" s="128"/>
      <c r="J12" s="123"/>
      <c r="K12" s="123"/>
      <c r="L12" s="123"/>
      <c r="M12" s="9"/>
      <c r="O12" s="22"/>
      <c r="P12" s="22"/>
      <c r="Q12" s="22"/>
      <c r="R12" s="22"/>
      <c r="S12" s="22"/>
      <c r="T12" s="22"/>
      <c r="U12" s="22"/>
      <c r="V12" s="22"/>
      <c r="W12" s="22"/>
      <c r="X12" s="22"/>
      <c r="Y12" s="22"/>
      <c r="Z12" s="22"/>
    </row>
    <row r="13" spans="1:26" ht="18.75" x14ac:dyDescent="0.3">
      <c r="A13" s="121" t="str">
        <f>HLOOKUP(Language,Translation,14)</f>
        <v>Site:</v>
      </c>
      <c r="B13" s="122"/>
      <c r="C13" s="124"/>
      <c r="D13" s="124"/>
      <c r="E13" s="124"/>
      <c r="G13" s="128" t="str">
        <f>HLOOKUP(Language,Translation,17)</f>
        <v>E-mail:</v>
      </c>
      <c r="H13" s="128"/>
      <c r="I13" s="128"/>
      <c r="J13" s="124"/>
      <c r="K13" s="124"/>
      <c r="L13" s="124"/>
      <c r="M13" s="9"/>
      <c r="O13" s="22"/>
      <c r="P13" s="22"/>
      <c r="Q13" s="22"/>
      <c r="R13" s="22"/>
      <c r="S13" s="22"/>
      <c r="T13" s="22"/>
      <c r="U13" s="22"/>
      <c r="V13" s="22"/>
      <c r="W13" s="22"/>
      <c r="X13" s="22"/>
      <c r="Y13" s="22"/>
      <c r="Z13" s="22"/>
    </row>
    <row r="14" spans="1:26" x14ac:dyDescent="0.25">
      <c r="A14" s="10"/>
      <c r="B14" s="3"/>
      <c r="C14" s="3"/>
      <c r="D14" s="3"/>
      <c r="E14" s="3"/>
      <c r="F14" s="3"/>
      <c r="G14" s="3"/>
      <c r="H14" s="3"/>
      <c r="I14" s="3"/>
      <c r="J14" s="3"/>
      <c r="K14" s="3"/>
      <c r="L14" s="3"/>
      <c r="M14" s="11"/>
      <c r="O14" s="22"/>
      <c r="P14" s="22"/>
      <c r="Q14" s="22"/>
      <c r="R14" s="22"/>
      <c r="S14" s="22"/>
      <c r="T14" s="22"/>
      <c r="U14" s="22"/>
      <c r="V14" s="22"/>
      <c r="W14" s="22"/>
      <c r="X14" s="22"/>
      <c r="Y14" s="22"/>
      <c r="Z14" s="22"/>
    </row>
    <row r="15" spans="1:26" ht="26.25" customHeight="1" x14ac:dyDescent="0.25">
      <c r="A15" s="129" t="str">
        <f>HLOOKUP(Language,Translation,18)</f>
        <v>Product information</v>
      </c>
      <c r="B15" s="113"/>
      <c r="C15" s="113"/>
      <c r="M15" s="9"/>
      <c r="O15" s="22"/>
      <c r="P15" s="22"/>
      <c r="Q15" s="22"/>
      <c r="R15" s="22"/>
      <c r="S15" s="22"/>
      <c r="T15" s="22"/>
      <c r="U15" s="22"/>
      <c r="V15" s="22"/>
      <c r="W15" s="22"/>
      <c r="X15" s="22"/>
      <c r="Y15" s="22"/>
      <c r="Z15" s="22"/>
    </row>
    <row r="16" spans="1:26" ht="19.5" customHeight="1" x14ac:dyDescent="0.3">
      <c r="A16" s="133" t="str">
        <f>HLOOKUP(Language,Translation,21)</f>
        <v>Project name:</v>
      </c>
      <c r="B16" s="134"/>
      <c r="C16" s="103"/>
      <c r="D16" s="103"/>
      <c r="E16" s="103"/>
      <c r="F16" s="127" t="str">
        <f>HLOOKUP(Language,Translation,22)</f>
        <v>Product name:</v>
      </c>
      <c r="G16" s="127"/>
      <c r="H16" s="127"/>
      <c r="I16" s="103"/>
      <c r="J16" s="103"/>
      <c r="K16" s="103"/>
      <c r="L16" s="103"/>
      <c r="M16" s="79"/>
      <c r="O16" s="22"/>
      <c r="P16" s="22"/>
      <c r="Q16" s="22"/>
      <c r="R16" s="22"/>
      <c r="S16" s="22"/>
      <c r="T16" s="22"/>
      <c r="U16" s="22"/>
      <c r="V16" s="22"/>
      <c r="W16" s="22"/>
      <c r="X16" s="22"/>
      <c r="Y16" s="22"/>
      <c r="Z16" s="22"/>
    </row>
    <row r="17" spans="1:26" ht="19.5" customHeight="1" x14ac:dyDescent="0.3">
      <c r="A17" s="107" t="str">
        <f>HLOOKUP(Language,Translation,19)</f>
        <v>SAP material no.:</v>
      </c>
      <c r="B17" s="108"/>
      <c r="C17" s="104"/>
      <c r="D17" s="104"/>
      <c r="E17" s="104"/>
      <c r="F17" s="127" t="str">
        <f>HLOOKUP(Language,Translation,20)</f>
        <v>Specification-No. &amp; -Index:</v>
      </c>
      <c r="G17" s="127"/>
      <c r="H17" s="127"/>
      <c r="I17" s="156"/>
      <c r="J17" s="156"/>
      <c r="K17" s="156"/>
      <c r="L17" s="156"/>
      <c r="M17" s="40"/>
      <c r="O17" s="22"/>
      <c r="P17" s="22"/>
      <c r="Q17" s="22"/>
      <c r="R17" s="22"/>
      <c r="S17" s="22"/>
      <c r="T17" s="22"/>
      <c r="U17" s="22"/>
      <c r="V17" s="22"/>
      <c r="W17" s="22"/>
      <c r="X17" s="22"/>
      <c r="Y17" s="22"/>
      <c r="Z17" s="22"/>
    </row>
    <row r="18" spans="1:26" ht="12" customHeight="1" x14ac:dyDescent="0.25">
      <c r="A18" s="64"/>
      <c r="B18" s="65"/>
      <c r="C18" s="65"/>
      <c r="D18" s="65"/>
      <c r="E18" s="65"/>
      <c r="F18" s="65"/>
      <c r="G18" s="65"/>
      <c r="H18" s="65"/>
      <c r="I18" s="65"/>
      <c r="J18" s="54"/>
      <c r="K18" s="54"/>
      <c r="L18" s="54"/>
      <c r="M18" s="40"/>
      <c r="O18" s="22"/>
      <c r="P18" s="22"/>
      <c r="Q18" s="22"/>
      <c r="R18" s="22"/>
      <c r="S18" s="22"/>
      <c r="T18" s="22"/>
      <c r="U18" s="22"/>
      <c r="V18" s="22"/>
      <c r="W18" s="22"/>
      <c r="X18" s="22"/>
      <c r="Y18" s="22"/>
      <c r="Z18" s="22"/>
    </row>
    <row r="19" spans="1:26" ht="37.5" customHeight="1" x14ac:dyDescent="0.3">
      <c r="A19" s="107" t="str">
        <f>HLOOKUP(Language,Translation,23)</f>
        <v>Concerned</v>
      </c>
      <c r="B19" s="108"/>
      <c r="C19" s="41" t="s">
        <v>1</v>
      </c>
      <c r="D19" s="104"/>
      <c r="E19" s="104"/>
      <c r="F19" s="41" t="s">
        <v>1</v>
      </c>
      <c r="G19" s="61"/>
      <c r="H19" s="61"/>
      <c r="I19" s="61"/>
      <c r="J19" s="61"/>
      <c r="K19" s="61"/>
      <c r="L19" s="61"/>
      <c r="M19" s="40"/>
      <c r="O19" s="22"/>
      <c r="P19" s="22"/>
      <c r="Q19" s="22"/>
      <c r="R19" s="22"/>
      <c r="S19" s="22"/>
      <c r="T19" s="22"/>
      <c r="U19" s="22"/>
      <c r="V19" s="22"/>
      <c r="W19" s="22"/>
      <c r="X19" s="22"/>
      <c r="Y19" s="22"/>
      <c r="Z19" s="22"/>
    </row>
    <row r="20" spans="1:26" ht="15" customHeight="1" x14ac:dyDescent="0.25">
      <c r="A20" s="10"/>
      <c r="B20" s="3"/>
      <c r="C20" s="3"/>
      <c r="D20" s="3"/>
      <c r="E20" s="3"/>
      <c r="F20" s="3"/>
      <c r="G20" s="3"/>
      <c r="H20" s="3"/>
      <c r="I20" s="3"/>
      <c r="J20" s="3"/>
      <c r="K20" s="3"/>
      <c r="L20" s="3"/>
      <c r="M20" s="11"/>
      <c r="O20" s="22"/>
      <c r="P20" s="22"/>
      <c r="Q20" s="22"/>
      <c r="R20" s="22"/>
      <c r="S20" s="22"/>
      <c r="T20" s="22"/>
      <c r="U20" s="22"/>
      <c r="V20" s="22"/>
      <c r="W20" s="22"/>
      <c r="X20" s="22"/>
      <c r="Y20" s="22"/>
      <c r="Z20" s="22"/>
    </row>
    <row r="21" spans="1:26" ht="26.25" customHeight="1" x14ac:dyDescent="0.3">
      <c r="A21" s="112" t="e">
        <f>HLOOKUP(Language,Translation,25)</f>
        <v>#N/A</v>
      </c>
      <c r="B21" s="135"/>
      <c r="C21" s="135"/>
      <c r="D21" s="135"/>
      <c r="E21" s="135"/>
      <c r="F21" s="17"/>
      <c r="G21" s="4"/>
      <c r="H21" s="4"/>
      <c r="I21" s="4"/>
      <c r="J21" s="4"/>
      <c r="K21" s="4"/>
      <c r="L21" s="4"/>
      <c r="M21" s="12"/>
      <c r="O21" s="22"/>
      <c r="P21" s="22"/>
      <c r="Q21" s="22"/>
      <c r="R21" s="22"/>
      <c r="S21" s="22"/>
      <c r="T21" s="22"/>
      <c r="U21" s="22"/>
      <c r="V21" s="22"/>
      <c r="W21" s="22"/>
      <c r="X21" s="22"/>
      <c r="Y21" s="22"/>
      <c r="Z21" s="22"/>
    </row>
    <row r="22" spans="1:26" ht="99" customHeight="1" x14ac:dyDescent="0.25">
      <c r="A22" s="107" t="e">
        <f>HLOOKUP(Language,Translation,26)</f>
        <v>#N/A</v>
      </c>
      <c r="B22" s="108"/>
      <c r="C22" s="108"/>
      <c r="D22" s="132"/>
      <c r="E22" s="132"/>
      <c r="F22" s="132"/>
      <c r="G22" s="132"/>
      <c r="H22" s="132"/>
      <c r="I22" s="132"/>
      <c r="J22" s="132"/>
      <c r="K22" s="132"/>
      <c r="L22" s="132"/>
      <c r="M22" s="80"/>
      <c r="O22" s="22"/>
      <c r="P22" s="22"/>
      <c r="Q22" s="22"/>
      <c r="R22" s="22"/>
      <c r="S22" s="22"/>
      <c r="T22" s="22"/>
      <c r="U22" s="22"/>
      <c r="V22" s="22"/>
      <c r="W22" s="22"/>
      <c r="X22" s="22"/>
      <c r="Y22" s="22"/>
      <c r="Z22" s="22"/>
    </row>
    <row r="23" spans="1:26" ht="99" customHeight="1" x14ac:dyDescent="0.25">
      <c r="A23" s="107" t="e">
        <f>HLOOKUP(Language,Translation,27)</f>
        <v>#N/A</v>
      </c>
      <c r="B23" s="108"/>
      <c r="C23" s="108"/>
      <c r="D23" s="110"/>
      <c r="E23" s="110"/>
      <c r="F23" s="110"/>
      <c r="G23" s="110"/>
      <c r="H23" s="110"/>
      <c r="I23" s="110"/>
      <c r="J23" s="110"/>
      <c r="K23" s="110"/>
      <c r="L23" s="110"/>
      <c r="M23" s="81"/>
      <c r="O23" s="22"/>
      <c r="P23" s="22"/>
      <c r="Q23" s="22"/>
      <c r="R23" s="22"/>
      <c r="S23" s="22"/>
      <c r="T23" s="22"/>
      <c r="U23" s="22"/>
      <c r="V23" s="22"/>
      <c r="W23" s="22"/>
      <c r="X23" s="22"/>
      <c r="Y23" s="22"/>
      <c r="Z23" s="22"/>
    </row>
    <row r="24" spans="1:26" ht="99" customHeight="1" x14ac:dyDescent="0.25">
      <c r="A24" s="107" t="e">
        <f>HLOOKUP(Language,Translation,28)</f>
        <v>#N/A</v>
      </c>
      <c r="B24" s="108"/>
      <c r="C24" s="108"/>
      <c r="D24" s="110"/>
      <c r="E24" s="110"/>
      <c r="F24" s="110"/>
      <c r="G24" s="110"/>
      <c r="H24" s="110"/>
      <c r="I24" s="110"/>
      <c r="J24" s="110"/>
      <c r="K24" s="110"/>
      <c r="L24" s="110"/>
      <c r="M24" s="81"/>
      <c r="O24" s="22"/>
      <c r="P24" s="22"/>
      <c r="Q24" s="22"/>
      <c r="R24" s="22"/>
      <c r="S24" s="22"/>
      <c r="T24" s="22"/>
      <c r="U24" s="22"/>
      <c r="V24" s="22"/>
      <c r="W24" s="22"/>
      <c r="X24" s="22"/>
      <c r="Y24" s="22"/>
      <c r="Z24" s="22"/>
    </row>
    <row r="25" spans="1:26" ht="99" customHeight="1" x14ac:dyDescent="0.25">
      <c r="A25" s="107" t="e">
        <f>HLOOKUP(Language,Translation,29)</f>
        <v>#N/A</v>
      </c>
      <c r="B25" s="108"/>
      <c r="C25" s="108"/>
      <c r="D25" s="111"/>
      <c r="E25" s="111"/>
      <c r="F25" s="111"/>
      <c r="G25" s="111"/>
      <c r="H25" s="111"/>
      <c r="I25" s="111"/>
      <c r="J25" s="111"/>
      <c r="K25" s="111"/>
      <c r="L25" s="111"/>
      <c r="M25" s="81"/>
      <c r="O25" s="22"/>
      <c r="P25" s="22"/>
      <c r="Q25" s="22"/>
      <c r="R25" s="22"/>
      <c r="S25" s="22"/>
      <c r="T25" s="22"/>
      <c r="U25" s="22"/>
      <c r="V25" s="22"/>
      <c r="W25" s="22"/>
      <c r="X25" s="22"/>
      <c r="Y25" s="22"/>
      <c r="Z25" s="22"/>
    </row>
    <row r="26" spans="1:26" ht="4.5" customHeight="1" x14ac:dyDescent="0.25">
      <c r="A26" s="64"/>
      <c r="B26" s="65"/>
      <c r="C26" s="65"/>
      <c r="D26" s="65"/>
      <c r="E26" s="65"/>
      <c r="F26" s="96"/>
      <c r="G26" s="96"/>
      <c r="H26" s="96"/>
      <c r="I26" s="96"/>
      <c r="J26" s="96"/>
      <c r="K26" s="96"/>
      <c r="L26" s="96"/>
      <c r="M26" s="81"/>
      <c r="O26" s="22"/>
      <c r="P26" s="22"/>
      <c r="Q26" s="22"/>
      <c r="R26" s="22"/>
      <c r="S26" s="22"/>
      <c r="T26" s="22"/>
      <c r="U26" s="22"/>
      <c r="V26" s="22"/>
      <c r="W26" s="22"/>
      <c r="X26" s="22"/>
      <c r="Y26" s="22"/>
      <c r="Z26" s="22"/>
    </row>
    <row r="27" spans="1:26" ht="37.5" customHeight="1" x14ac:dyDescent="0.25">
      <c r="A27" s="107" t="str">
        <f>HLOOKUP(Language,Translation,54)</f>
        <v>Further information is attached to the request in the form of separate files:</v>
      </c>
      <c r="B27" s="108"/>
      <c r="C27" s="108"/>
      <c r="D27" s="108"/>
      <c r="E27" s="95" t="s">
        <v>1</v>
      </c>
      <c r="F27" s="116" t="str">
        <f>HLOOKUP(Language,Translation,55)</f>
        <v>The following files are attached:</v>
      </c>
      <c r="G27" s="116"/>
      <c r="H27" s="115"/>
      <c r="I27" s="115"/>
      <c r="J27" s="115"/>
      <c r="K27" s="115"/>
      <c r="L27" s="115"/>
      <c r="M27" s="81"/>
      <c r="O27" s="22"/>
      <c r="P27" s="22"/>
      <c r="Q27" s="22"/>
      <c r="R27" s="22"/>
      <c r="S27" s="22"/>
      <c r="T27" s="22"/>
      <c r="U27" s="22"/>
      <c r="V27" s="22"/>
      <c r="W27" s="22"/>
      <c r="X27" s="22"/>
      <c r="Y27" s="22"/>
      <c r="Z27" s="22"/>
    </row>
    <row r="28" spans="1:26" ht="15" customHeight="1" x14ac:dyDescent="0.25">
      <c r="A28" s="38"/>
      <c r="B28" s="39"/>
      <c r="C28" s="39"/>
      <c r="D28" s="82"/>
      <c r="E28" s="82"/>
      <c r="F28" s="82"/>
      <c r="G28" s="82"/>
      <c r="H28" s="82"/>
      <c r="I28" s="82"/>
      <c r="J28" s="82"/>
      <c r="K28" s="82"/>
      <c r="L28" s="82"/>
      <c r="M28" s="83"/>
    </row>
    <row r="29" spans="1:26" ht="26.25" customHeight="1" x14ac:dyDescent="0.3">
      <c r="A29" s="112" t="str">
        <f>HLOOKUP(Language,Translation,33)</f>
        <v>Confirmation Supplier:</v>
      </c>
      <c r="B29" s="113"/>
      <c r="C29" s="113"/>
      <c r="D29" s="113"/>
      <c r="E29" s="66"/>
      <c r="F29" s="5"/>
      <c r="G29" s="5"/>
      <c r="H29" s="5"/>
      <c r="I29" s="5"/>
      <c r="J29" s="5"/>
      <c r="K29" s="5"/>
      <c r="L29" s="5"/>
      <c r="M29" s="13"/>
    </row>
    <row r="30" spans="1:26" ht="116.25" customHeight="1" x14ac:dyDescent="0.25">
      <c r="A30" s="125" t="e">
        <f>HLOOKUP(Language,Translation,34)</f>
        <v>#N/A</v>
      </c>
      <c r="B30" s="126"/>
      <c r="C30" s="126"/>
      <c r="D30" s="126"/>
      <c r="E30" s="126"/>
      <c r="F30" s="126"/>
      <c r="G30" s="126"/>
      <c r="H30" s="126"/>
      <c r="I30" s="126"/>
      <c r="J30" s="126"/>
      <c r="K30" s="126"/>
      <c r="L30" s="126"/>
      <c r="M30" s="131"/>
    </row>
    <row r="31" spans="1:26" ht="15" customHeight="1" x14ac:dyDescent="0.25">
      <c r="A31" s="125"/>
      <c r="B31" s="126"/>
      <c r="C31" s="126"/>
      <c r="D31" s="126"/>
      <c r="E31" s="126"/>
      <c r="F31" s="126"/>
      <c r="G31" s="126"/>
      <c r="H31" s="126"/>
      <c r="I31" s="126"/>
      <c r="J31" s="126"/>
      <c r="K31" s="126"/>
      <c r="L31" s="126"/>
      <c r="M31" s="9"/>
    </row>
    <row r="32" spans="1:26" ht="39.75" customHeight="1" x14ac:dyDescent="0.3">
      <c r="A32" s="8"/>
      <c r="B32" s="106"/>
      <c r="C32" s="106"/>
      <c r="E32" s="114"/>
      <c r="F32" s="114"/>
      <c r="G32" s="114"/>
      <c r="H32" s="84"/>
      <c r="I32" s="120"/>
      <c r="J32" s="120"/>
      <c r="K32" s="120"/>
      <c r="L32" s="120"/>
      <c r="M32" s="9"/>
    </row>
    <row r="33" spans="1:19" ht="30" customHeight="1" thickBot="1" x14ac:dyDescent="0.3">
      <c r="A33" s="15"/>
      <c r="B33" s="105" t="str">
        <f>HLOOKUP(Language,Translation,35)</f>
        <v>Date</v>
      </c>
      <c r="C33" s="105"/>
      <c r="D33" s="43"/>
      <c r="E33" s="105" t="str">
        <f>HLOOKUP(Language,Translation,4)</f>
        <v>Department</v>
      </c>
      <c r="F33" s="105"/>
      <c r="G33" s="105"/>
      <c r="H33" s="44"/>
      <c r="I33" s="105" t="str">
        <f>HLOOKUP(Language,Translation,36)</f>
        <v>Signature</v>
      </c>
      <c r="J33" s="105"/>
      <c r="K33" s="105"/>
      <c r="L33" s="105"/>
      <c r="M33" s="42"/>
    </row>
    <row r="34" spans="1:19" ht="39" customHeight="1" thickBot="1" x14ac:dyDescent="0.3">
      <c r="A34" s="117" t="e">
        <f>HLOOKUP(Language,Translation,51)</f>
        <v>#N/A</v>
      </c>
      <c r="B34" s="118"/>
      <c r="C34" s="118"/>
      <c r="D34" s="118"/>
      <c r="E34" s="118"/>
      <c r="F34" s="118"/>
      <c r="G34" s="118"/>
      <c r="H34" s="118"/>
      <c r="I34" s="118"/>
      <c r="J34" s="118"/>
      <c r="K34" s="118"/>
      <c r="L34" s="118"/>
      <c r="M34" s="119"/>
    </row>
    <row r="35" spans="1:19" ht="25.5" customHeight="1" x14ac:dyDescent="0.3">
      <c r="A35" s="157" t="str">
        <f>HLOOKUP(Language,Translation,37)</f>
        <v>Decision BENTELER</v>
      </c>
      <c r="B35" s="158"/>
      <c r="C35" s="158"/>
      <c r="M35" s="9"/>
    </row>
    <row r="36" spans="1:19" ht="24.75" customHeight="1" x14ac:dyDescent="0.3">
      <c r="A36" s="121" t="str">
        <f>IF(Type='Language table'!C2,HLOOKUP(Language,Translation,43),HLOOKUP(Language,Translation,52))</f>
        <v>SAP Change Request No. BENTELER:</v>
      </c>
      <c r="B36" s="122"/>
      <c r="C36" s="122"/>
      <c r="D36" s="122"/>
      <c r="E36" s="120"/>
      <c r="F36" s="120"/>
      <c r="G36" s="120"/>
      <c r="I36" s="67" t="str">
        <f>HLOOKUP(Language,Translation,35)&amp;":"</f>
        <v>Date:</v>
      </c>
      <c r="J36" s="174"/>
      <c r="K36" s="174"/>
      <c r="M36" s="9"/>
    </row>
    <row r="37" spans="1:19" ht="27" customHeight="1" x14ac:dyDescent="0.3">
      <c r="A37" s="48"/>
      <c r="B37" s="49"/>
      <c r="C37" s="49"/>
      <c r="D37" s="49"/>
      <c r="E37" s="49"/>
      <c r="F37" s="49"/>
      <c r="G37" s="49"/>
      <c r="J37" s="46" t="str">
        <f>HLOOKUP(Language,Translation,39)</f>
        <v>Yes</v>
      </c>
      <c r="K37" s="46" t="str">
        <f>HLOOKUP(Language,Translation,40)</f>
        <v>No</v>
      </c>
      <c r="L37" s="6"/>
      <c r="M37" s="16"/>
    </row>
    <row r="38" spans="1:19" ht="42.75" customHeight="1" x14ac:dyDescent="0.3">
      <c r="A38" s="107" t="e">
        <f>HLOOKUP(Language,Translation,30)</f>
        <v>#N/A</v>
      </c>
      <c r="B38" s="108"/>
      <c r="C38" s="108"/>
      <c r="D38" s="108"/>
      <c r="E38" s="108"/>
      <c r="F38" s="108"/>
      <c r="G38" s="108"/>
      <c r="H38" s="108"/>
      <c r="I38" s="109"/>
      <c r="J38" s="47"/>
      <c r="K38" s="47"/>
      <c r="L38" s="6"/>
      <c r="M38" s="16"/>
    </row>
    <row r="39" spans="1:19" ht="31.5" customHeight="1" x14ac:dyDescent="0.3">
      <c r="A39" s="133" t="str">
        <f>HLOOKUP(Language,Translation,44)</f>
        <v>Remarks:</v>
      </c>
      <c r="B39" s="134"/>
      <c r="C39" s="70"/>
      <c r="D39" s="50"/>
      <c r="E39" s="50"/>
      <c r="F39" s="50"/>
      <c r="G39" s="50"/>
      <c r="H39" s="50"/>
      <c r="I39" s="50"/>
      <c r="J39" s="50"/>
      <c r="K39" s="50"/>
      <c r="L39" s="6"/>
      <c r="M39" s="16"/>
      <c r="P39" s="77"/>
      <c r="Q39" s="77"/>
      <c r="R39" s="77"/>
      <c r="S39" s="77"/>
    </row>
    <row r="40" spans="1:19" ht="30.75" customHeight="1" x14ac:dyDescent="0.3">
      <c r="A40" s="71"/>
      <c r="B40" s="69"/>
      <c r="C40" s="70"/>
      <c r="D40" s="50"/>
      <c r="E40" s="50"/>
      <c r="F40" s="50"/>
      <c r="G40" s="50"/>
      <c r="H40" s="50"/>
      <c r="I40" s="50"/>
      <c r="J40" s="50"/>
      <c r="K40" s="50"/>
      <c r="L40" s="6"/>
      <c r="M40" s="16"/>
      <c r="P40" s="77"/>
      <c r="Q40" s="77"/>
      <c r="R40" s="77"/>
      <c r="S40" s="77"/>
    </row>
    <row r="41" spans="1:19" ht="30.75" customHeight="1" x14ac:dyDescent="0.3">
      <c r="A41" s="14"/>
      <c r="B41" s="6"/>
      <c r="C41" s="60"/>
      <c r="D41" s="60"/>
      <c r="E41" s="60"/>
      <c r="F41" s="60"/>
      <c r="G41" s="60"/>
      <c r="H41" s="60"/>
      <c r="I41" s="60"/>
      <c r="J41" s="60"/>
      <c r="K41" s="60"/>
      <c r="L41" s="6"/>
      <c r="M41" s="16"/>
    </row>
    <row r="42" spans="1:19" ht="55.5" customHeight="1" x14ac:dyDescent="0.3">
      <c r="A42" s="51"/>
      <c r="B42" s="149"/>
      <c r="C42" s="149"/>
      <c r="D42" s="149"/>
      <c r="E42" s="55"/>
      <c r="F42" s="173"/>
      <c r="G42" s="173"/>
      <c r="H42" s="173"/>
      <c r="I42" s="56"/>
      <c r="J42" s="149"/>
      <c r="K42" s="149"/>
      <c r="L42" s="149"/>
      <c r="M42" s="16"/>
    </row>
    <row r="43" spans="1:19" ht="16.5" customHeight="1" x14ac:dyDescent="0.3">
      <c r="A43" s="14"/>
      <c r="B43" s="148" t="str">
        <f>IF(OR(Type='Language table'!E2,Type='Language table'!F2),HLOOKUP(Language,Translation,36)&amp;" "&amp;HLOOKUP(Language,Translation,53),HLOOKUP(Language,Translation,36)&amp;" "&amp;HLOOKUP(Language,Translation,45))</f>
        <v>Signature Customer Program Manager (CPM)</v>
      </c>
      <c r="C43" s="148"/>
      <c r="D43" s="148"/>
      <c r="E43" s="52"/>
      <c r="F43" s="176" t="str">
        <f>HLOOKUP(Language,Translation,36)&amp;" "&amp;HLOOKUP(Language,Translation,46)</f>
        <v>Signature Production</v>
      </c>
      <c r="G43" s="176"/>
      <c r="H43" s="176"/>
      <c r="I43" s="57"/>
      <c r="J43" s="176" t="str">
        <f>HLOOKUP(Language,Translation,36)&amp;" "&amp;HLOOKUP(Language,Translation,57)</f>
        <v>Signature AQE / P_QM</v>
      </c>
      <c r="K43" s="176"/>
      <c r="L43" s="176"/>
      <c r="M43" s="16"/>
    </row>
    <row r="44" spans="1:19" ht="15" customHeight="1" thickBot="1" x14ac:dyDescent="0.3">
      <c r="A44" s="72"/>
      <c r="B44" s="73"/>
      <c r="C44" s="73"/>
      <c r="D44" s="73"/>
      <c r="E44" s="73"/>
      <c r="F44" s="175"/>
      <c r="G44" s="175"/>
      <c r="H44" s="175"/>
      <c r="I44" s="175"/>
      <c r="J44" s="175"/>
      <c r="K44" s="175"/>
      <c r="L44" s="175"/>
      <c r="M44" s="75"/>
    </row>
    <row r="48" spans="1:19" ht="15.75" x14ac:dyDescent="0.25">
      <c r="J48" s="148"/>
      <c r="K48" s="148"/>
      <c r="L48" s="148"/>
    </row>
  </sheetData>
  <sheetProtection algorithmName="SHA-512" hashValue="ajhdPNec0kqbYB2L5TNEmkvihQbeqXBT/q7bQN/gFDJtXfPQkV8w7qOBXZ1+RAzB5gD4tJi039m+XY/YBYyBcw==" saltValue="+9g9Xq+75T8yFBlL+I0u+Q==" spinCount="100000" sheet="1" selectLockedCells="1"/>
  <mergeCells count="78">
    <mergeCell ref="J48:L48"/>
    <mergeCell ref="F42:H42"/>
    <mergeCell ref="J42:L42"/>
    <mergeCell ref="J36:K36"/>
    <mergeCell ref="F44:L44"/>
    <mergeCell ref="J43:L43"/>
    <mergeCell ref="F43:H43"/>
    <mergeCell ref="B43:D43"/>
    <mergeCell ref="B42:D42"/>
    <mergeCell ref="A39:B39"/>
    <mergeCell ref="A1:K3"/>
    <mergeCell ref="I17:L17"/>
    <mergeCell ref="A35:C35"/>
    <mergeCell ref="A19:B19"/>
    <mergeCell ref="L1:M3"/>
    <mergeCell ref="A4:B4"/>
    <mergeCell ref="A6:B6"/>
    <mergeCell ref="A7:B7"/>
    <mergeCell ref="C4:H4"/>
    <mergeCell ref="C6:H6"/>
    <mergeCell ref="C7:H7"/>
    <mergeCell ref="I6:M8"/>
    <mergeCell ref="A5:B5"/>
    <mergeCell ref="I32:L32"/>
    <mergeCell ref="A21:E21"/>
    <mergeCell ref="C13:E13"/>
    <mergeCell ref="I4:J5"/>
    <mergeCell ref="A8:B8"/>
    <mergeCell ref="C8:H8"/>
    <mergeCell ref="A9:C9"/>
    <mergeCell ref="G11:I11"/>
    <mergeCell ref="A10:B10"/>
    <mergeCell ref="A11:B11"/>
    <mergeCell ref="J11:L11"/>
    <mergeCell ref="G10:I10"/>
    <mergeCell ref="J10:L10"/>
    <mergeCell ref="C10:E10"/>
    <mergeCell ref="C11:E11"/>
    <mergeCell ref="C5:H5"/>
    <mergeCell ref="J12:L12"/>
    <mergeCell ref="J13:L13"/>
    <mergeCell ref="A31:L31"/>
    <mergeCell ref="A22:C22"/>
    <mergeCell ref="F17:H17"/>
    <mergeCell ref="G12:I12"/>
    <mergeCell ref="G13:I13"/>
    <mergeCell ref="F16:H16"/>
    <mergeCell ref="I16:L16"/>
    <mergeCell ref="A15:C15"/>
    <mergeCell ref="A12:B12"/>
    <mergeCell ref="A13:B13"/>
    <mergeCell ref="C12:E12"/>
    <mergeCell ref="A30:M30"/>
    <mergeCell ref="D22:L22"/>
    <mergeCell ref="A16:B16"/>
    <mergeCell ref="I33:L33"/>
    <mergeCell ref="A38:I38"/>
    <mergeCell ref="D23:L23"/>
    <mergeCell ref="D24:L24"/>
    <mergeCell ref="D25:L25"/>
    <mergeCell ref="A29:D29"/>
    <mergeCell ref="A23:C23"/>
    <mergeCell ref="A24:C24"/>
    <mergeCell ref="A25:C25"/>
    <mergeCell ref="E32:G32"/>
    <mergeCell ref="E33:G33"/>
    <mergeCell ref="H27:L27"/>
    <mergeCell ref="F27:G27"/>
    <mergeCell ref="A34:M34"/>
    <mergeCell ref="E36:G36"/>
    <mergeCell ref="A36:D36"/>
    <mergeCell ref="C16:E16"/>
    <mergeCell ref="C17:E17"/>
    <mergeCell ref="D19:E19"/>
    <mergeCell ref="B33:C33"/>
    <mergeCell ref="B32:C32"/>
    <mergeCell ref="A17:B17"/>
    <mergeCell ref="A27:D27"/>
  </mergeCells>
  <conditionalFormatting sqref="D19 C4:H4 C5 C6:H8 J10:L10 C10:C13 J11:K12 J13:L13 C16:C17 I16:I17 D22:E25 B32 E32">
    <cfRule type="containsBlanks" dxfId="6" priority="18">
      <formula>LEN(TRIM(B4))=0</formula>
    </cfRule>
  </conditionalFormatting>
  <conditionalFormatting sqref="H27:I27">
    <cfRule type="containsBlanks" dxfId="1" priority="19">
      <formula>LEN(TRIM(H27))=0</formula>
    </cfRule>
  </conditionalFormatting>
  <dataValidations count="4">
    <dataValidation type="list" allowBlank="1" showInputMessage="1" showErrorMessage="1" sqref="I6:M8" xr:uid="{3555401D-0A44-4267-BF73-7F7919A17DFF}">
      <formula1>Types</formula1>
    </dataValidation>
    <dataValidation type="list" allowBlank="1" showInputMessage="1" showErrorMessage="1" sqref="C19" xr:uid="{EF5E4436-CF16-4906-9B25-E47E8DD524DD}">
      <formula1>Concern</formula1>
    </dataValidation>
    <dataValidation type="list" allowBlank="1" showInputMessage="1" showErrorMessage="1" sqref="F19" xr:uid="{72F450DC-653A-4A25-B10B-75809017510C}">
      <formula1>Unit</formula1>
    </dataValidation>
    <dataValidation type="list" allowBlank="1" showInputMessage="1" showErrorMessage="1" sqref="E27" xr:uid="{9CDA9D38-F827-4493-A1F7-AD098E5681FE}">
      <formula1>Select</formula1>
    </dataValidation>
  </dataValidations>
  <pageMargins left="0.62992125984251968" right="0.23622047244094491" top="0.55118110236220474" bottom="0.74803149606299213" header="0.31496062992125984" footer="0.31496062992125984"/>
  <pageSetup paperSize="9" scale="54" fitToWidth="0" orientation="portrait" r:id="rId1"/>
  <headerFooter>
    <oddFooter>&amp;L&amp;"Arial,Standard"&amp;8T.PU.067 Supplier Request for Deviation or Change approval / V2.2 / Th. Schneider / 21.06.2024&amp;C&amp;1#&amp;"Arial,Standard"&amp;8&amp;KA6A6A6restricted</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5" id="{8568E14A-93BB-46EA-B72C-032080916FDA}">
            <xm:f>OR(Type='Language table'!$E$2,Type='Language table'!$F$2)</xm:f>
            <x14:dxf>
              <font>
                <color theme="0"/>
              </font>
              <fill>
                <patternFill>
                  <bgColor theme="0"/>
                </patternFill>
              </fill>
            </x14:dxf>
          </x14:cfRule>
          <xm:sqref>A19:F19</xm:sqref>
        </x14:conditionalFormatting>
        <x14:conditionalFormatting xmlns:xm="http://schemas.microsoft.com/office/excel/2006/main">
          <x14:cfRule type="expression" priority="21" id="{0EC31F4B-FB8F-445C-91D6-31C0A90E1E3A}">
            <xm:f>Type='Language table'!$E$2</xm:f>
            <x14:dxf>
              <font>
                <color theme="0"/>
              </font>
              <fill>
                <patternFill>
                  <bgColor theme="0"/>
                </patternFill>
              </fill>
            </x14:dxf>
          </x14:cfRule>
          <xm:sqref>A25:L26</xm:sqref>
        </x14:conditionalFormatting>
        <x14:conditionalFormatting xmlns:xm="http://schemas.microsoft.com/office/excel/2006/main">
          <x14:cfRule type="cellIs" priority="20" operator="equal" id="{AC5EB7AC-0EE2-4244-AF08-FD5D21819071}">
            <xm:f>'Language table'!$B$2</xm:f>
            <x14:dxf>
              <fill>
                <patternFill>
                  <bgColor theme="5" tint="0.59996337778862885"/>
                </patternFill>
              </fill>
            </x14:dxf>
          </x14:cfRule>
          <xm:sqref>C19 F19 I6:M8</xm:sqref>
        </x14:conditionalFormatting>
        <x14:conditionalFormatting xmlns:xm="http://schemas.microsoft.com/office/excel/2006/main">
          <x14:cfRule type="cellIs" priority="8" operator="equal" id="{FE014C22-E742-402E-9158-7C16903FD49C}">
            <xm:f>'Language table'!$B$2</xm:f>
            <x14:dxf>
              <fill>
                <patternFill>
                  <bgColor theme="5" tint="0.59996337778862885"/>
                </patternFill>
              </fill>
            </x14:dxf>
          </x14:cfRule>
          <xm:sqref>E27</xm:sqref>
        </x14:conditionalFormatting>
        <x14:conditionalFormatting xmlns:xm="http://schemas.microsoft.com/office/excel/2006/main">
          <x14:cfRule type="expression" priority="12" id="{CCAF163E-6BDC-4227-A2DF-522601BCA783}">
            <xm:f>$C$19='Language table'!$D$3</xm:f>
            <x14:dxf>
              <font>
                <color theme="0"/>
              </font>
              <fill>
                <patternFill>
                  <bgColor theme="0"/>
                </patternFill>
              </fill>
            </x14:dxf>
          </x14:cfRule>
          <xm:sqref>F19</xm:sqref>
        </x14:conditionalFormatting>
        <x14:conditionalFormatting xmlns:xm="http://schemas.microsoft.com/office/excel/2006/main">
          <x14:cfRule type="expression" priority="6" id="{42468B9F-CFC7-4C8E-AFB6-B0323B669E5E}">
            <xm:f>$E$27&lt;&gt;'Language table'!$C$5</xm:f>
            <x14:dxf>
              <font>
                <color theme="0"/>
              </font>
              <fill>
                <patternFill>
                  <bgColor theme="0"/>
                </patternFill>
              </fill>
            </x14:dxf>
          </x14:cfRule>
          <xm:sqref>F27 H27:L27</xm:sqref>
        </x14:conditionalFormatting>
        <x14:conditionalFormatting xmlns:xm="http://schemas.microsoft.com/office/excel/2006/main">
          <x14:cfRule type="expression" priority="1" id="{EC9093E2-70D9-400D-A56B-BBA0CC023C78}">
            <xm:f>OR(Type='Language table'!E2,Type='Language table'!F2)</xm:f>
            <x14:dxf>
              <font>
                <color theme="0"/>
              </font>
              <fill>
                <patternFill>
                  <bgColor theme="0"/>
                </patternFill>
              </fill>
              <border>
                <top style="thin">
                  <color theme="0"/>
                </top>
                <vertical/>
                <horizontal/>
              </border>
            </x14:dxf>
          </x14:cfRule>
          <xm:sqref>F43:H43</xm:sqref>
        </x14:conditionalFormatting>
        <x14:conditionalFormatting xmlns:xm="http://schemas.microsoft.com/office/excel/2006/main">
          <x14:cfRule type="expression" priority="2" id="{69695B04-BC32-4177-90B0-105B2C4D6944}">
            <xm:f>OR(Type='Language table'!E2,Type='Language table'!F2)</xm:f>
            <x14:dxf>
              <font>
                <color theme="0"/>
              </font>
              <fill>
                <patternFill>
                  <bgColor theme="0"/>
                </patternFill>
              </fill>
              <border>
                <top style="thin">
                  <color theme="0"/>
                </top>
                <vertical/>
                <horizontal/>
              </border>
            </x14:dxf>
          </x14:cfRule>
          <xm:sqref>J43:L43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CC5C102-E7D9-4A49-84B3-25658A75438C}">
          <x14:formula1>
            <xm:f>'Language table'!$B$11:$C$11</xm:f>
          </x14:formula1>
          <xm:sqref>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39CBA-EA37-4224-930F-A2196991D3B1}">
  <dimension ref="A2:M140"/>
  <sheetViews>
    <sheetView zoomScale="80" zoomScaleNormal="80" workbookViewId="0">
      <selection activeCell="C64" sqref="C64"/>
    </sheetView>
  </sheetViews>
  <sheetFormatPr baseColWidth="10" defaultRowHeight="12.75" x14ac:dyDescent="0.2"/>
  <cols>
    <col min="1" max="1" width="12.5703125" style="21" customWidth="1"/>
    <col min="2" max="2" width="39.140625" style="21" customWidth="1"/>
    <col min="3" max="3" width="42.140625" style="21" customWidth="1"/>
    <col min="4" max="5" width="11.42578125" style="21"/>
    <col min="6" max="7" width="37.140625" style="21" customWidth="1"/>
    <col min="8" max="8" width="38" style="21" bestFit="1" customWidth="1"/>
    <col min="9" max="9" width="33.5703125" style="21" customWidth="1"/>
    <col min="10" max="11" width="30" style="21" customWidth="1"/>
    <col min="12" max="12" width="33.42578125" style="21" customWidth="1"/>
    <col min="13" max="13" width="38.5703125" style="21" customWidth="1"/>
    <col min="14" max="14" width="22.140625" style="21" customWidth="1"/>
    <col min="15" max="16384" width="11.42578125" style="21"/>
  </cols>
  <sheetData>
    <row r="2" spans="1:13" x14ac:dyDescent="0.2">
      <c r="A2" s="23" t="s">
        <v>98</v>
      </c>
      <c r="B2" s="21" t="s">
        <v>1</v>
      </c>
      <c r="C2" s="21" t="str">
        <f>HLOOKUP(Language,Translation,8)</f>
        <v>Request for product deviation approval (temporary)</v>
      </c>
      <c r="D2" s="21" t="str">
        <f>HLOOKUP(Language,Translation,56)</f>
        <v>Request for process deviation approval (temporary)</v>
      </c>
      <c r="E2" s="21" t="str">
        <f>HLOOKUP(Language,Translation,9)</f>
        <v>Request for change of specification/ design (permanent)</v>
      </c>
      <c r="F2" s="21" t="str">
        <f>HLOOKUP(Language,Translation,10)</f>
        <v>Request for change of process (permanent)</v>
      </c>
    </row>
    <row r="3" spans="1:13" x14ac:dyDescent="0.2">
      <c r="A3" s="23" t="s">
        <v>67</v>
      </c>
      <c r="B3" s="21" t="str">
        <f>$B$2</f>
        <v>Please select!</v>
      </c>
      <c r="C3" s="21" t="str">
        <f>HLOOKUP(Language,Translation,24)&amp;":"</f>
        <v>quantity:</v>
      </c>
      <c r="D3" s="21" t="str">
        <f>HLOOKUP(Language,Translation,32)&amp;":"</f>
        <v>period:</v>
      </c>
    </row>
    <row r="4" spans="1:13" x14ac:dyDescent="0.2">
      <c r="A4" s="23" t="s">
        <v>96</v>
      </c>
      <c r="B4" s="21" t="str">
        <f>$B$2</f>
        <v>Please select!</v>
      </c>
      <c r="C4" s="21" t="str">
        <f>HLOOKUP(Language,Translation,47)</f>
        <v>pcs.</v>
      </c>
      <c r="D4" s="21" t="str">
        <f>HLOOKUP(Language,Translation,48)</f>
        <v>Kilogram (kg)</v>
      </c>
      <c r="E4" s="21" t="str">
        <f>HLOOKUP(Language,Translation,49)</f>
        <v>Metric ton (t)</v>
      </c>
      <c r="J4" s="21" t="str">
        <f>Request!$I$6&amp;" "&amp;HLOOKUP(Language,Translation,41)&amp;" "&amp;IF(Request!$C$19='Language table'!$C$3,HLOOKUP(Language,Translation,24),HLOOKUP(Language,Translation,32))&amp;" "&amp;Request!$D$19&amp;" "&amp;IF(Request!$F$19='Language table'!$C$4,HLOOKUP(Language,Translation,47),IF(Request!$F$19='Language table'!$D$4,HLOOKUP(Language,Translation,48),IF(Request!$F$19='Language table'!$E$4,HLOOKUP(Language,Translation,49),"")))&amp;" "&amp;HLOOKUP(Language,Translation,42)&amp;" "&amp;HLOOKUP(Language,Translation,38)&amp;":"</f>
        <v>Please select! for period   is is accepted:</v>
      </c>
    </row>
    <row r="5" spans="1:13" x14ac:dyDescent="0.2">
      <c r="A5" s="23" t="s">
        <v>139</v>
      </c>
      <c r="B5" s="21" t="str">
        <f>$B$2</f>
        <v>Please select!</v>
      </c>
      <c r="C5" s="21" t="str">
        <f>HLOOKUP(Language,Translation,39)</f>
        <v>Yes</v>
      </c>
      <c r="D5" s="21" t="str">
        <f>HLOOKUP(Language,Translation,40)</f>
        <v>No</v>
      </c>
    </row>
    <row r="9" spans="1:13" x14ac:dyDescent="0.2">
      <c r="F9" s="74" t="s">
        <v>97</v>
      </c>
      <c r="G9" s="74"/>
    </row>
    <row r="10" spans="1:13" x14ac:dyDescent="0.2">
      <c r="B10" s="18" t="s">
        <v>2</v>
      </c>
      <c r="F10" s="19" t="s">
        <v>12</v>
      </c>
      <c r="G10" s="19" t="s">
        <v>12</v>
      </c>
      <c r="H10" s="19" t="s">
        <v>12</v>
      </c>
      <c r="I10" s="19" t="s">
        <v>12</v>
      </c>
      <c r="J10" s="19" t="s">
        <v>13</v>
      </c>
      <c r="K10" s="19" t="s">
        <v>13</v>
      </c>
      <c r="L10" s="19" t="s">
        <v>13</v>
      </c>
      <c r="M10" s="19" t="s">
        <v>13</v>
      </c>
    </row>
    <row r="11" spans="1:13" x14ac:dyDescent="0.2">
      <c r="A11" s="24">
        <v>1</v>
      </c>
      <c r="B11" s="19" t="s">
        <v>12</v>
      </c>
      <c r="C11" s="19" t="s">
        <v>13</v>
      </c>
      <c r="F11" s="21" t="str">
        <f>B18</f>
        <v>Antrag auf Genehmigung einer Spezifikationsabweichung (temporär)</v>
      </c>
      <c r="G11" s="21" t="str">
        <f>B66</f>
        <v>Antrag auf Genehmigung einer Prozessabweichung (temporär)</v>
      </c>
      <c r="H11" s="21" t="str">
        <f>B19</f>
        <v>Antrag auf Spezifikations-/ Produktänderung (permanent)</v>
      </c>
      <c r="I11" s="21" t="str">
        <f>B20</f>
        <v>Antrag auf Prozessänderung (permanent)</v>
      </c>
      <c r="J11" s="21" t="str">
        <f>C18</f>
        <v>Request for product deviation approval (temporary)</v>
      </c>
      <c r="K11" s="21" t="str">
        <f>C66</f>
        <v>Request for process deviation approval (temporary)</v>
      </c>
      <c r="L11" s="21" t="str">
        <f>C19</f>
        <v>Request for change of specification/ design (permanent)</v>
      </c>
      <c r="M11" s="21" t="str">
        <f>C20</f>
        <v>Request for change of process (permanent)</v>
      </c>
    </row>
    <row r="12" spans="1:13" x14ac:dyDescent="0.2">
      <c r="A12" s="19">
        <v>2</v>
      </c>
      <c r="B12" s="21" t="s">
        <v>19</v>
      </c>
      <c r="C12" s="89" t="s">
        <v>20</v>
      </c>
    </row>
    <row r="13" spans="1:13" x14ac:dyDescent="0.2">
      <c r="A13" s="19">
        <v>3</v>
      </c>
      <c r="B13" s="21" t="s">
        <v>9</v>
      </c>
      <c r="C13" s="21" t="s">
        <v>10</v>
      </c>
    </row>
    <row r="14" spans="1:13" x14ac:dyDescent="0.2">
      <c r="A14" s="19">
        <v>4</v>
      </c>
      <c r="B14" s="18" t="s">
        <v>70</v>
      </c>
      <c r="C14" s="20" t="s">
        <v>147</v>
      </c>
    </row>
    <row r="15" spans="1:13" x14ac:dyDescent="0.2">
      <c r="A15" s="19">
        <v>5</v>
      </c>
      <c r="B15" s="18" t="s">
        <v>14</v>
      </c>
      <c r="C15" s="20" t="s">
        <v>15</v>
      </c>
    </row>
    <row r="16" spans="1:13" x14ac:dyDescent="0.2">
      <c r="A16" s="19">
        <v>6</v>
      </c>
      <c r="B16" s="18" t="s">
        <v>16</v>
      </c>
      <c r="C16" s="20" t="s">
        <v>34</v>
      </c>
    </row>
    <row r="17" spans="1:3" x14ac:dyDescent="0.2">
      <c r="A17" s="19">
        <v>7</v>
      </c>
      <c r="B17" s="18" t="s">
        <v>18</v>
      </c>
      <c r="C17" s="20" t="s">
        <v>17</v>
      </c>
    </row>
    <row r="18" spans="1:3" ht="25.5" x14ac:dyDescent="0.2">
      <c r="A18" s="19">
        <v>8</v>
      </c>
      <c r="B18" s="32" t="s">
        <v>142</v>
      </c>
      <c r="C18" s="76" t="s">
        <v>158</v>
      </c>
    </row>
    <row r="19" spans="1:3" ht="25.5" x14ac:dyDescent="0.2">
      <c r="A19" s="19">
        <v>9</v>
      </c>
      <c r="B19" s="20" t="s">
        <v>143</v>
      </c>
      <c r="C19" s="20" t="s">
        <v>145</v>
      </c>
    </row>
    <row r="20" spans="1:3" x14ac:dyDescent="0.2">
      <c r="A20" s="19">
        <v>10</v>
      </c>
      <c r="B20" s="20" t="s">
        <v>144</v>
      </c>
      <c r="C20" s="20" t="s">
        <v>146</v>
      </c>
    </row>
    <row r="21" spans="1:3" x14ac:dyDescent="0.2">
      <c r="A21" s="19">
        <v>11</v>
      </c>
      <c r="B21" s="18" t="s">
        <v>126</v>
      </c>
      <c r="C21" s="20" t="s">
        <v>127</v>
      </c>
    </row>
    <row r="22" spans="1:3" x14ac:dyDescent="0.2">
      <c r="A22" s="19">
        <v>12</v>
      </c>
      <c r="B22" s="18" t="s">
        <v>32</v>
      </c>
      <c r="C22" s="20" t="s">
        <v>33</v>
      </c>
    </row>
    <row r="23" spans="1:3" x14ac:dyDescent="0.2">
      <c r="A23" s="19">
        <v>13</v>
      </c>
      <c r="B23" s="18" t="s">
        <v>30</v>
      </c>
      <c r="C23" s="20" t="s">
        <v>31</v>
      </c>
    </row>
    <row r="24" spans="1:3" x14ac:dyDescent="0.2">
      <c r="A24" s="19">
        <v>14</v>
      </c>
      <c r="B24" s="18" t="s">
        <v>21</v>
      </c>
      <c r="C24" s="20" t="s">
        <v>22</v>
      </c>
    </row>
    <row r="25" spans="1:3" x14ac:dyDescent="0.2">
      <c r="A25" s="19">
        <v>15</v>
      </c>
      <c r="B25" s="18" t="s">
        <v>23</v>
      </c>
      <c r="C25" s="20" t="s">
        <v>24</v>
      </c>
    </row>
    <row r="26" spans="1:3" x14ac:dyDescent="0.2">
      <c r="A26" s="19">
        <v>16</v>
      </c>
      <c r="B26" s="18" t="s">
        <v>25</v>
      </c>
      <c r="C26" s="20" t="s">
        <v>26</v>
      </c>
    </row>
    <row r="27" spans="1:3" x14ac:dyDescent="0.2">
      <c r="A27" s="19">
        <v>17</v>
      </c>
      <c r="B27" s="18" t="s">
        <v>0</v>
      </c>
      <c r="C27" s="20" t="s">
        <v>0</v>
      </c>
    </row>
    <row r="28" spans="1:3" x14ac:dyDescent="0.2">
      <c r="A28" s="19">
        <v>18</v>
      </c>
      <c r="B28" s="18" t="s">
        <v>128</v>
      </c>
      <c r="C28" s="20" t="s">
        <v>129</v>
      </c>
    </row>
    <row r="29" spans="1:3" x14ac:dyDescent="0.2">
      <c r="A29" s="19">
        <v>19</v>
      </c>
      <c r="B29" s="18" t="s">
        <v>27</v>
      </c>
      <c r="C29" s="18" t="s">
        <v>28</v>
      </c>
    </row>
    <row r="30" spans="1:3" x14ac:dyDescent="0.2">
      <c r="A30" s="19">
        <v>20</v>
      </c>
      <c r="B30" s="18" t="s">
        <v>7</v>
      </c>
      <c r="C30" s="20" t="s">
        <v>8</v>
      </c>
    </row>
    <row r="31" spans="1:3" x14ac:dyDescent="0.2">
      <c r="A31" s="19">
        <v>21</v>
      </c>
      <c r="B31" s="18" t="s">
        <v>3</v>
      </c>
      <c r="C31" s="20" t="s">
        <v>4</v>
      </c>
    </row>
    <row r="32" spans="1:3" x14ac:dyDescent="0.2">
      <c r="A32" s="19">
        <v>22</v>
      </c>
      <c r="B32" s="18" t="s">
        <v>5</v>
      </c>
      <c r="C32" s="20" t="s">
        <v>6</v>
      </c>
    </row>
    <row r="33" spans="1:13" x14ac:dyDescent="0.2">
      <c r="A33" s="19">
        <v>23</v>
      </c>
      <c r="B33" s="37" t="s">
        <v>66</v>
      </c>
      <c r="C33" s="37" t="s">
        <v>65</v>
      </c>
    </row>
    <row r="34" spans="1:13" x14ac:dyDescent="0.2">
      <c r="A34" s="19">
        <v>24</v>
      </c>
      <c r="B34" s="45" t="s">
        <v>73</v>
      </c>
      <c r="C34" s="45" t="s">
        <v>74</v>
      </c>
    </row>
    <row r="35" spans="1:13" ht="27" customHeight="1" x14ac:dyDescent="0.2">
      <c r="A35" s="19">
        <v>25</v>
      </c>
      <c r="B35" s="20" t="e">
        <f t="shared" ref="B35:B40" si="0">HLOOKUP(Type,VariantsDE,A35,FALSE)</f>
        <v>#N/A</v>
      </c>
      <c r="C35" s="20" t="e">
        <f t="shared" ref="C35:C40" si="1">HLOOKUP(Type,VariantsEN,A35,FALSE)</f>
        <v>#N/A</v>
      </c>
      <c r="F35" s="37" t="s">
        <v>55</v>
      </c>
      <c r="G35" s="20" t="s">
        <v>57</v>
      </c>
      <c r="H35" s="20" t="s">
        <v>56</v>
      </c>
      <c r="I35" s="20" t="s">
        <v>57</v>
      </c>
      <c r="J35" s="100" t="s">
        <v>159</v>
      </c>
      <c r="K35" s="100" t="s">
        <v>160</v>
      </c>
      <c r="L35" s="20" t="s">
        <v>53</v>
      </c>
      <c r="M35" s="20" t="s">
        <v>54</v>
      </c>
    </row>
    <row r="36" spans="1:13" x14ac:dyDescent="0.2">
      <c r="A36" s="19">
        <v>26</v>
      </c>
      <c r="B36" s="20" t="e">
        <f t="shared" si="0"/>
        <v>#N/A</v>
      </c>
      <c r="C36" s="20" t="e">
        <f t="shared" si="1"/>
        <v>#N/A</v>
      </c>
      <c r="F36" s="37" t="s">
        <v>58</v>
      </c>
      <c r="G36" s="74" t="s">
        <v>105</v>
      </c>
      <c r="H36" s="37" t="s">
        <v>58</v>
      </c>
      <c r="I36" s="74" t="s">
        <v>105</v>
      </c>
      <c r="J36" s="37" t="s">
        <v>59</v>
      </c>
      <c r="K36" s="74" t="s">
        <v>106</v>
      </c>
      <c r="L36" s="37" t="s">
        <v>59</v>
      </c>
      <c r="M36" s="74" t="s">
        <v>106</v>
      </c>
    </row>
    <row r="37" spans="1:13" x14ac:dyDescent="0.2">
      <c r="A37" s="19">
        <v>27</v>
      </c>
      <c r="B37" s="20" t="e">
        <f t="shared" si="0"/>
        <v>#N/A</v>
      </c>
      <c r="C37" s="20" t="e">
        <f t="shared" si="1"/>
        <v>#N/A</v>
      </c>
      <c r="F37" s="18" t="s">
        <v>29</v>
      </c>
      <c r="G37" s="74" t="s">
        <v>108</v>
      </c>
      <c r="H37" s="74" t="s">
        <v>99</v>
      </c>
      <c r="I37" s="74" t="s">
        <v>108</v>
      </c>
      <c r="J37" s="18" t="s">
        <v>60</v>
      </c>
      <c r="K37" s="74" t="s">
        <v>107</v>
      </c>
      <c r="L37" s="74" t="s">
        <v>100</v>
      </c>
      <c r="M37" s="74" t="s">
        <v>107</v>
      </c>
    </row>
    <row r="38" spans="1:13" x14ac:dyDescent="0.2">
      <c r="A38" s="19">
        <v>28</v>
      </c>
      <c r="B38" s="20" t="e">
        <f t="shared" si="0"/>
        <v>#N/A</v>
      </c>
      <c r="C38" s="20" t="e">
        <f t="shared" si="1"/>
        <v>#N/A</v>
      </c>
      <c r="F38" s="37" t="s">
        <v>61</v>
      </c>
      <c r="G38" s="74" t="s">
        <v>109</v>
      </c>
      <c r="H38" s="74" t="s">
        <v>101</v>
      </c>
      <c r="I38" s="74" t="s">
        <v>109</v>
      </c>
      <c r="J38" s="37" t="s">
        <v>63</v>
      </c>
      <c r="K38" s="74" t="s">
        <v>110</v>
      </c>
      <c r="L38" s="74" t="s">
        <v>102</v>
      </c>
      <c r="M38" s="74" t="s">
        <v>110</v>
      </c>
    </row>
    <row r="39" spans="1:13" x14ac:dyDescent="0.2">
      <c r="A39" s="19">
        <v>29</v>
      </c>
      <c r="B39" s="20" t="e">
        <f t="shared" si="0"/>
        <v>#N/A</v>
      </c>
      <c r="C39" s="20" t="e">
        <f t="shared" si="1"/>
        <v>#N/A</v>
      </c>
      <c r="F39" s="37" t="s">
        <v>62</v>
      </c>
      <c r="G39" s="74" t="s">
        <v>111</v>
      </c>
      <c r="I39" s="74" t="s">
        <v>111</v>
      </c>
      <c r="J39" s="37" t="s">
        <v>64</v>
      </c>
      <c r="K39" s="74" t="s">
        <v>112</v>
      </c>
      <c r="M39" s="74" t="s">
        <v>112</v>
      </c>
    </row>
    <row r="40" spans="1:13" x14ac:dyDescent="0.2">
      <c r="A40" s="19">
        <v>30</v>
      </c>
      <c r="B40" s="20" t="e">
        <f t="shared" si="0"/>
        <v>#N/A</v>
      </c>
      <c r="C40" s="20" t="e">
        <f t="shared" si="1"/>
        <v>#N/A</v>
      </c>
      <c r="F40" s="21" t="str">
        <f>$B$18&amp;" "&amp;$B$51&amp;" "&amp;IF(Request!$C$19=$C$3,$B$34,$B$42)&amp;" "&amp;Request!$D$19&amp;" "&amp;IF(Request!$C$19='Language table'!$D$3,"",Request!$F$19)&amp;" "&amp;$B$48&amp;":"</f>
        <v>Antrag auf Genehmigung einer Spezifikationsabweichung (temporär) für Zeitraum  Please select! wird akzeptiert:</v>
      </c>
      <c r="G40" s="99" t="str">
        <f>$B$66&amp;" "&amp;$B$51&amp;" "&amp;IF(Request!$C$19=$C$3,$B$34,$B$42)&amp;" "&amp;Request!$D$19&amp;" "&amp;IF(Request!$C$19='Language table'!$D$3,"",Request!$F$19)&amp;" "&amp;$B$48&amp;":"</f>
        <v>Antrag auf Genehmigung einer Prozessabweichung (temporär) für Zeitraum  Please select! wird akzeptiert:</v>
      </c>
      <c r="H40" s="21" t="str">
        <f>$B$19&amp;" "&amp;$B$48&amp;":"</f>
        <v>Antrag auf Spezifikations-/ Produktänderung (permanent) wird akzeptiert:</v>
      </c>
      <c r="I40" s="21" t="str">
        <f>$B$20&amp;" "&amp;$B$48&amp;":"</f>
        <v>Antrag auf Prozessänderung (permanent) wird akzeptiert:</v>
      </c>
      <c r="J40" s="21" t="str">
        <f>$C$18&amp;" "&amp;$C$51&amp;" "&amp;IF(Request!$C$19=$C$3,$C$34,$C$42)&amp;" "&amp;Request!$D$19&amp;" "&amp;IF(Request!$C$19='Language table'!$D$3,"",Request!$F$19)&amp;" "&amp;$C$48&amp;":"</f>
        <v>Request for product deviation approval (temporary) for period  Please select! is accepted:</v>
      </c>
      <c r="K40" s="21" t="str">
        <f>$C$20&amp;" "&amp;$C$48&amp;":"</f>
        <v>Request for change of process (permanent) is accepted:</v>
      </c>
      <c r="L40" s="21" t="str">
        <f>$C$19&amp;" "&amp;$C$48&amp;":"</f>
        <v>Request for change of specification/ design (permanent) is accepted:</v>
      </c>
      <c r="M40" s="21" t="str">
        <f>$C$20&amp;" "&amp;$C$48&amp;":"</f>
        <v>Request for change of process (permanent) is accepted:</v>
      </c>
    </row>
    <row r="41" spans="1:13" x14ac:dyDescent="0.2">
      <c r="A41" s="19">
        <v>31</v>
      </c>
    </row>
    <row r="42" spans="1:13" x14ac:dyDescent="0.2">
      <c r="A42" s="19">
        <v>32</v>
      </c>
      <c r="B42" s="18" t="s">
        <v>71</v>
      </c>
      <c r="C42" s="18" t="s">
        <v>72</v>
      </c>
    </row>
    <row r="43" spans="1:13" x14ac:dyDescent="0.2">
      <c r="A43" s="19">
        <v>33</v>
      </c>
      <c r="B43" s="53" t="s">
        <v>88</v>
      </c>
      <c r="C43" s="53" t="s">
        <v>89</v>
      </c>
    </row>
    <row r="44" spans="1:13" s="88" customFormat="1" ht="330" customHeight="1" x14ac:dyDescent="0.25">
      <c r="A44" s="86">
        <v>34</v>
      </c>
      <c r="B44" s="87" t="e">
        <f t="shared" ref="B44" si="2">HLOOKUP(Type,VariantsDE,A44,FALSE)</f>
        <v>#N/A</v>
      </c>
      <c r="C44" s="87" t="e">
        <f t="shared" ref="C44" si="3">HLOOKUP(Type,VariantsEN,A44,FALSE)</f>
        <v>#N/A</v>
      </c>
      <c r="F44" s="92" t="s">
        <v>118</v>
      </c>
      <c r="G44" s="92" t="s">
        <v>118</v>
      </c>
      <c r="H44" s="101" t="s">
        <v>163</v>
      </c>
      <c r="I44" s="101" t="s">
        <v>164</v>
      </c>
      <c r="J44" s="85" t="s">
        <v>119</v>
      </c>
      <c r="K44" s="85" t="s">
        <v>119</v>
      </c>
      <c r="L44" s="101" t="s">
        <v>165</v>
      </c>
      <c r="M44" s="101" t="s">
        <v>166</v>
      </c>
    </row>
    <row r="45" spans="1:13" x14ac:dyDescent="0.2">
      <c r="A45" s="19">
        <v>35</v>
      </c>
      <c r="B45" s="37" t="s">
        <v>68</v>
      </c>
      <c r="C45" s="37" t="s">
        <v>69</v>
      </c>
    </row>
    <row r="46" spans="1:13" x14ac:dyDescent="0.2">
      <c r="A46" s="19">
        <v>36</v>
      </c>
      <c r="B46" s="53" t="s">
        <v>86</v>
      </c>
      <c r="C46" s="53" t="s">
        <v>87</v>
      </c>
    </row>
    <row r="47" spans="1:13" x14ac:dyDescent="0.2">
      <c r="A47" s="19">
        <v>37</v>
      </c>
      <c r="B47" s="90" t="s">
        <v>130</v>
      </c>
      <c r="C47" s="90" t="s">
        <v>131</v>
      </c>
    </row>
    <row r="48" spans="1:13" x14ac:dyDescent="0.2">
      <c r="A48" s="19">
        <v>38</v>
      </c>
      <c r="B48" s="74" t="s">
        <v>103</v>
      </c>
      <c r="C48" s="74" t="s">
        <v>104</v>
      </c>
    </row>
    <row r="49" spans="1:13" x14ac:dyDescent="0.2">
      <c r="A49" s="19">
        <v>39</v>
      </c>
      <c r="B49" s="45" t="s">
        <v>75</v>
      </c>
      <c r="C49" s="20" t="s">
        <v>134</v>
      </c>
      <c r="D49" s="20"/>
    </row>
    <row r="50" spans="1:13" x14ac:dyDescent="0.2">
      <c r="A50" s="19">
        <v>40</v>
      </c>
      <c r="B50" s="45" t="s">
        <v>77</v>
      </c>
      <c r="C50" s="45" t="s">
        <v>76</v>
      </c>
    </row>
    <row r="51" spans="1:13" x14ac:dyDescent="0.2">
      <c r="A51" s="19">
        <v>41</v>
      </c>
      <c r="B51" s="45" t="s">
        <v>78</v>
      </c>
      <c r="C51" s="45" t="s">
        <v>79</v>
      </c>
    </row>
    <row r="52" spans="1:13" x14ac:dyDescent="0.2">
      <c r="A52" s="19">
        <v>42</v>
      </c>
      <c r="B52" s="45" t="s">
        <v>81</v>
      </c>
      <c r="C52" s="45" t="s">
        <v>80</v>
      </c>
    </row>
    <row r="53" spans="1:13" x14ac:dyDescent="0.2">
      <c r="A53" s="19">
        <v>43</v>
      </c>
      <c r="B53" s="18" t="s">
        <v>82</v>
      </c>
      <c r="C53" s="20" t="s">
        <v>83</v>
      </c>
    </row>
    <row r="54" spans="1:13" x14ac:dyDescent="0.2">
      <c r="A54" s="19">
        <v>44</v>
      </c>
      <c r="B54" s="45" t="s">
        <v>84</v>
      </c>
      <c r="C54" s="45" t="s">
        <v>85</v>
      </c>
    </row>
    <row r="55" spans="1:13" x14ac:dyDescent="0.2">
      <c r="A55" s="19">
        <v>45</v>
      </c>
      <c r="B55" s="97" t="s">
        <v>148</v>
      </c>
      <c r="C55" s="97" t="s">
        <v>148</v>
      </c>
    </row>
    <row r="56" spans="1:13" x14ac:dyDescent="0.2">
      <c r="A56" s="19">
        <v>46</v>
      </c>
      <c r="B56" s="102" t="s">
        <v>168</v>
      </c>
      <c r="C56" s="102" t="s">
        <v>169</v>
      </c>
    </row>
    <row r="57" spans="1:13" x14ac:dyDescent="0.2">
      <c r="A57" s="19">
        <v>47</v>
      </c>
      <c r="B57" s="18" t="s">
        <v>94</v>
      </c>
      <c r="C57" s="18" t="s">
        <v>95</v>
      </c>
    </row>
    <row r="58" spans="1:13" x14ac:dyDescent="0.2">
      <c r="A58" s="19">
        <v>48</v>
      </c>
      <c r="B58" s="62" t="s">
        <v>90</v>
      </c>
      <c r="C58" s="63" t="s">
        <v>91</v>
      </c>
    </row>
    <row r="59" spans="1:13" x14ac:dyDescent="0.2">
      <c r="A59" s="19">
        <v>49</v>
      </c>
      <c r="B59" s="62" t="s">
        <v>92</v>
      </c>
      <c r="C59" s="18" t="s">
        <v>93</v>
      </c>
    </row>
    <row r="60" spans="1:13" x14ac:dyDescent="0.2">
      <c r="A60" s="19">
        <v>50</v>
      </c>
      <c r="B60" s="74" t="s">
        <v>113</v>
      </c>
      <c r="C60" s="74" t="s">
        <v>114</v>
      </c>
    </row>
    <row r="61" spans="1:13" x14ac:dyDescent="0.2">
      <c r="A61" s="19">
        <v>51</v>
      </c>
      <c r="B61" s="87" t="e">
        <f t="shared" ref="B61" si="4">HLOOKUP(Type,VariantsDE,A61,FALSE)</f>
        <v>#N/A</v>
      </c>
      <c r="C61" s="87" t="e">
        <f t="shared" ref="C61" si="5">HLOOKUP(Type,VariantsEN,A61,FALSE)</f>
        <v>#N/A</v>
      </c>
      <c r="F61" s="93" t="s">
        <v>135</v>
      </c>
      <c r="G61" s="93" t="s">
        <v>135</v>
      </c>
      <c r="H61" s="91" t="s">
        <v>132</v>
      </c>
      <c r="I61" s="91" t="s">
        <v>132</v>
      </c>
      <c r="J61" s="93" t="s">
        <v>136</v>
      </c>
      <c r="K61" s="93"/>
      <c r="L61" s="91" t="s">
        <v>133</v>
      </c>
      <c r="M61" s="91" t="s">
        <v>133</v>
      </c>
    </row>
    <row r="62" spans="1:13" x14ac:dyDescent="0.2">
      <c r="A62" s="19">
        <v>52</v>
      </c>
      <c r="B62" s="18" t="s">
        <v>125</v>
      </c>
      <c r="C62" s="20" t="s">
        <v>124</v>
      </c>
    </row>
    <row r="63" spans="1:13" x14ac:dyDescent="0.2">
      <c r="A63" s="19">
        <v>53</v>
      </c>
      <c r="B63" s="177" t="s">
        <v>175</v>
      </c>
      <c r="C63" s="177" t="s">
        <v>175</v>
      </c>
    </row>
    <row r="64" spans="1:13" x14ac:dyDescent="0.2">
      <c r="A64" s="19">
        <v>54</v>
      </c>
      <c r="B64" s="94" t="s">
        <v>137</v>
      </c>
      <c r="C64" s="94" t="s">
        <v>138</v>
      </c>
    </row>
    <row r="65" spans="1:3" x14ac:dyDescent="0.2">
      <c r="A65" s="19">
        <v>55</v>
      </c>
      <c r="B65" s="20" t="s">
        <v>140</v>
      </c>
      <c r="C65" s="20" t="s">
        <v>141</v>
      </c>
    </row>
    <row r="66" spans="1:3" ht="25.5" x14ac:dyDescent="0.2">
      <c r="A66" s="19">
        <v>56</v>
      </c>
      <c r="B66" s="32" t="s">
        <v>156</v>
      </c>
      <c r="C66" s="76" t="s">
        <v>157</v>
      </c>
    </row>
    <row r="67" spans="1:3" x14ac:dyDescent="0.2">
      <c r="A67" s="19">
        <v>57</v>
      </c>
      <c r="B67" s="102" t="s">
        <v>170</v>
      </c>
      <c r="C67" s="102" t="s">
        <v>170</v>
      </c>
    </row>
    <row r="68" spans="1:3" x14ac:dyDescent="0.2">
      <c r="A68" s="19">
        <v>58</v>
      </c>
      <c r="B68" s="177" t="s">
        <v>174</v>
      </c>
    </row>
    <row r="69" spans="1:3" x14ac:dyDescent="0.2">
      <c r="A69" s="19">
        <v>59</v>
      </c>
    </row>
    <row r="70" spans="1:3" x14ac:dyDescent="0.2">
      <c r="A70" s="19">
        <v>60</v>
      </c>
    </row>
    <row r="71" spans="1:3" x14ac:dyDescent="0.2">
      <c r="A71" s="19">
        <v>61</v>
      </c>
    </row>
    <row r="72" spans="1:3" x14ac:dyDescent="0.2">
      <c r="A72" s="19">
        <v>62</v>
      </c>
    </row>
    <row r="73" spans="1:3" x14ac:dyDescent="0.2">
      <c r="A73" s="19">
        <v>63</v>
      </c>
    </row>
    <row r="74" spans="1:3" x14ac:dyDescent="0.2">
      <c r="A74" s="19">
        <v>64</v>
      </c>
    </row>
    <row r="75" spans="1:3" x14ac:dyDescent="0.2">
      <c r="A75" s="19">
        <v>65</v>
      </c>
    </row>
    <row r="76" spans="1:3" x14ac:dyDescent="0.2">
      <c r="A76" s="19">
        <v>66</v>
      </c>
    </row>
    <row r="77" spans="1:3" x14ac:dyDescent="0.2">
      <c r="A77" s="19">
        <v>67</v>
      </c>
    </row>
    <row r="78" spans="1:3" x14ac:dyDescent="0.2">
      <c r="A78" s="19">
        <v>68</v>
      </c>
    </row>
    <row r="79" spans="1:3" x14ac:dyDescent="0.2">
      <c r="A79" s="19">
        <v>69</v>
      </c>
    </row>
    <row r="80" spans="1:3" x14ac:dyDescent="0.2">
      <c r="A80" s="19">
        <v>70</v>
      </c>
    </row>
    <row r="81" spans="1:1" x14ac:dyDescent="0.2">
      <c r="A81" s="19">
        <v>71</v>
      </c>
    </row>
    <row r="82" spans="1:1" x14ac:dyDescent="0.2">
      <c r="A82" s="19">
        <v>72</v>
      </c>
    </row>
    <row r="83" spans="1:1" x14ac:dyDescent="0.2">
      <c r="A83" s="19">
        <v>73</v>
      </c>
    </row>
    <row r="84" spans="1:1" x14ac:dyDescent="0.2">
      <c r="A84" s="19">
        <v>74</v>
      </c>
    </row>
    <row r="85" spans="1:1" x14ac:dyDescent="0.2">
      <c r="A85" s="19">
        <v>75</v>
      </c>
    </row>
    <row r="86" spans="1:1" x14ac:dyDescent="0.2">
      <c r="A86" s="19">
        <v>76</v>
      </c>
    </row>
    <row r="87" spans="1:1" x14ac:dyDescent="0.2">
      <c r="A87" s="19">
        <v>77</v>
      </c>
    </row>
    <row r="88" spans="1:1" x14ac:dyDescent="0.2">
      <c r="A88" s="19">
        <v>78</v>
      </c>
    </row>
    <row r="89" spans="1:1" x14ac:dyDescent="0.2">
      <c r="A89" s="19">
        <v>79</v>
      </c>
    </row>
    <row r="90" spans="1:1" x14ac:dyDescent="0.2">
      <c r="A90" s="19">
        <v>80</v>
      </c>
    </row>
    <row r="91" spans="1:1" x14ac:dyDescent="0.2">
      <c r="A91" s="19">
        <v>81</v>
      </c>
    </row>
    <row r="92" spans="1:1" x14ac:dyDescent="0.2">
      <c r="A92" s="19">
        <v>82</v>
      </c>
    </row>
    <row r="93" spans="1:1" x14ac:dyDescent="0.2">
      <c r="A93" s="19">
        <v>83</v>
      </c>
    </row>
    <row r="94" spans="1:1" x14ac:dyDescent="0.2">
      <c r="A94" s="19">
        <v>84</v>
      </c>
    </row>
    <row r="95" spans="1:1" x14ac:dyDescent="0.2">
      <c r="A95" s="19">
        <v>85</v>
      </c>
    </row>
    <row r="96" spans="1:1" x14ac:dyDescent="0.2">
      <c r="A96" s="19">
        <v>86</v>
      </c>
    </row>
    <row r="97" spans="1:1" x14ac:dyDescent="0.2">
      <c r="A97" s="19">
        <v>87</v>
      </c>
    </row>
    <row r="98" spans="1:1" x14ac:dyDescent="0.2">
      <c r="A98" s="19">
        <v>88</v>
      </c>
    </row>
    <row r="99" spans="1:1" x14ac:dyDescent="0.2">
      <c r="A99" s="19">
        <v>89</v>
      </c>
    </row>
    <row r="100" spans="1:1" x14ac:dyDescent="0.2">
      <c r="A100" s="19">
        <v>90</v>
      </c>
    </row>
    <row r="101" spans="1:1" x14ac:dyDescent="0.2">
      <c r="A101" s="19">
        <v>91</v>
      </c>
    </row>
    <row r="102" spans="1:1" x14ac:dyDescent="0.2">
      <c r="A102" s="19">
        <v>92</v>
      </c>
    </row>
    <row r="103" spans="1:1" x14ac:dyDescent="0.2">
      <c r="A103" s="19">
        <v>93</v>
      </c>
    </row>
    <row r="104" spans="1:1" x14ac:dyDescent="0.2">
      <c r="A104" s="19">
        <v>94</v>
      </c>
    </row>
    <row r="105" spans="1:1" x14ac:dyDescent="0.2">
      <c r="A105" s="19">
        <v>95</v>
      </c>
    </row>
    <row r="106" spans="1:1" x14ac:dyDescent="0.2">
      <c r="A106" s="19">
        <v>96</v>
      </c>
    </row>
    <row r="107" spans="1:1" x14ac:dyDescent="0.2">
      <c r="A107" s="19">
        <v>97</v>
      </c>
    </row>
    <row r="108" spans="1:1" x14ac:dyDescent="0.2">
      <c r="A108" s="19">
        <v>98</v>
      </c>
    </row>
    <row r="109" spans="1:1" x14ac:dyDescent="0.2">
      <c r="A109" s="19">
        <v>99</v>
      </c>
    </row>
    <row r="110" spans="1:1" x14ac:dyDescent="0.2">
      <c r="A110" s="19">
        <v>100</v>
      </c>
    </row>
    <row r="111" spans="1:1" x14ac:dyDescent="0.2">
      <c r="A111" s="19">
        <v>101</v>
      </c>
    </row>
    <row r="112" spans="1:1" x14ac:dyDescent="0.2">
      <c r="A112" s="19">
        <v>102</v>
      </c>
    </row>
    <row r="113" spans="1:1" x14ac:dyDescent="0.2">
      <c r="A113" s="19">
        <v>103</v>
      </c>
    </row>
    <row r="114" spans="1:1" x14ac:dyDescent="0.2">
      <c r="A114" s="19">
        <v>104</v>
      </c>
    </row>
    <row r="115" spans="1:1" x14ac:dyDescent="0.2">
      <c r="A115" s="19">
        <v>105</v>
      </c>
    </row>
    <row r="116" spans="1:1" x14ac:dyDescent="0.2">
      <c r="A116" s="19">
        <v>106</v>
      </c>
    </row>
    <row r="117" spans="1:1" x14ac:dyDescent="0.2">
      <c r="A117" s="19">
        <v>107</v>
      </c>
    </row>
    <row r="118" spans="1:1" x14ac:dyDescent="0.2">
      <c r="A118" s="19">
        <v>108</v>
      </c>
    </row>
    <row r="119" spans="1:1" x14ac:dyDescent="0.2">
      <c r="A119" s="19">
        <v>109</v>
      </c>
    </row>
    <row r="120" spans="1:1" x14ac:dyDescent="0.2">
      <c r="A120" s="19">
        <v>110</v>
      </c>
    </row>
    <row r="121" spans="1:1" x14ac:dyDescent="0.2">
      <c r="A121" s="19">
        <v>111</v>
      </c>
    </row>
    <row r="122" spans="1:1" x14ac:dyDescent="0.2">
      <c r="A122" s="19">
        <v>112</v>
      </c>
    </row>
    <row r="123" spans="1:1" x14ac:dyDescent="0.2">
      <c r="A123" s="19">
        <v>113</v>
      </c>
    </row>
    <row r="124" spans="1:1" x14ac:dyDescent="0.2">
      <c r="A124" s="19">
        <v>114</v>
      </c>
    </row>
    <row r="125" spans="1:1" x14ac:dyDescent="0.2">
      <c r="A125" s="19">
        <v>115</v>
      </c>
    </row>
    <row r="126" spans="1:1" x14ac:dyDescent="0.2">
      <c r="A126" s="19">
        <v>116</v>
      </c>
    </row>
    <row r="127" spans="1:1" x14ac:dyDescent="0.2">
      <c r="A127" s="19">
        <v>117</v>
      </c>
    </row>
    <row r="128" spans="1:1" x14ac:dyDescent="0.2">
      <c r="A128" s="19">
        <v>118</v>
      </c>
    </row>
    <row r="129" spans="1:1" x14ac:dyDescent="0.2">
      <c r="A129" s="19">
        <v>119</v>
      </c>
    </row>
    <row r="130" spans="1:1" x14ac:dyDescent="0.2">
      <c r="A130" s="19">
        <v>120</v>
      </c>
    </row>
    <row r="131" spans="1:1" x14ac:dyDescent="0.2">
      <c r="A131" s="19">
        <v>121</v>
      </c>
    </row>
    <row r="132" spans="1:1" x14ac:dyDescent="0.2">
      <c r="A132" s="19">
        <v>122</v>
      </c>
    </row>
    <row r="133" spans="1:1" x14ac:dyDescent="0.2">
      <c r="A133" s="19">
        <v>123</v>
      </c>
    </row>
    <row r="134" spans="1:1" x14ac:dyDescent="0.2">
      <c r="A134" s="19">
        <v>124</v>
      </c>
    </row>
    <row r="135" spans="1:1" x14ac:dyDescent="0.2">
      <c r="A135" s="19">
        <v>125</v>
      </c>
    </row>
    <row r="136" spans="1:1" x14ac:dyDescent="0.2">
      <c r="A136" s="19">
        <v>126</v>
      </c>
    </row>
    <row r="137" spans="1:1" x14ac:dyDescent="0.2">
      <c r="A137" s="19">
        <v>127</v>
      </c>
    </row>
    <row r="138" spans="1:1" x14ac:dyDescent="0.2">
      <c r="A138" s="19">
        <v>128</v>
      </c>
    </row>
    <row r="139" spans="1:1" x14ac:dyDescent="0.2">
      <c r="A139" s="19">
        <v>129</v>
      </c>
    </row>
    <row r="140" spans="1:1" x14ac:dyDescent="0.2">
      <c r="A140" s="19">
        <v>130</v>
      </c>
    </row>
  </sheetData>
  <pageMargins left="0.7" right="0.7" top="0.78740157499999996" bottom="0.78740157499999996" header="0.3" footer="0.3"/>
  <pageSetup paperSize="9" orientation="portrait" r:id="rId1"/>
  <headerFooter>
    <oddFooter>&amp;C&amp;1#&amp;"Arial"&amp;8&amp;KA6A6A6restricted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89A04-CDDE-41B7-8E69-BFAE7D4E87D4}">
  <dimension ref="A1:G14"/>
  <sheetViews>
    <sheetView workbookViewId="0">
      <selection activeCell="A15" sqref="A15"/>
    </sheetView>
  </sheetViews>
  <sheetFormatPr baseColWidth="10" defaultRowHeight="15" x14ac:dyDescent="0.25"/>
  <cols>
    <col min="2" max="2" width="25" customWidth="1"/>
    <col min="3" max="3" width="87.28515625" customWidth="1"/>
    <col min="4" max="4" width="70" customWidth="1"/>
    <col min="5" max="5" width="16.28515625" customWidth="1"/>
    <col min="6" max="6" width="15.85546875" customWidth="1"/>
    <col min="7" max="7" width="25.42578125" customWidth="1"/>
  </cols>
  <sheetData>
    <row r="1" spans="1:7" ht="26.25" x14ac:dyDescent="0.25">
      <c r="A1" s="34" t="s">
        <v>35</v>
      </c>
      <c r="B1" s="34" t="s">
        <v>36</v>
      </c>
      <c r="C1" s="34" t="s">
        <v>37</v>
      </c>
      <c r="D1" s="35" t="s">
        <v>38</v>
      </c>
      <c r="E1" s="34" t="s">
        <v>39</v>
      </c>
      <c r="F1" s="34" t="s">
        <v>40</v>
      </c>
      <c r="G1" s="26" t="s">
        <v>41</v>
      </c>
    </row>
    <row r="2" spans="1:7" x14ac:dyDescent="0.25">
      <c r="A2" s="27" t="s">
        <v>47</v>
      </c>
      <c r="B2" s="27" t="s">
        <v>42</v>
      </c>
      <c r="C2" s="28" t="s">
        <v>43</v>
      </c>
      <c r="D2" s="29">
        <v>43497</v>
      </c>
      <c r="E2" s="28" t="s">
        <v>44</v>
      </c>
      <c r="F2" s="28" t="s">
        <v>45</v>
      </c>
      <c r="G2" s="30"/>
    </row>
    <row r="3" spans="1:7" x14ac:dyDescent="0.25">
      <c r="A3" s="31" t="s">
        <v>50</v>
      </c>
      <c r="B3" s="31" t="s">
        <v>48</v>
      </c>
      <c r="C3" s="32" t="s">
        <v>52</v>
      </c>
      <c r="D3" s="36"/>
      <c r="E3" s="32" t="s">
        <v>46</v>
      </c>
      <c r="F3" s="32" t="s">
        <v>46</v>
      </c>
      <c r="G3" s="33"/>
    </row>
    <row r="4" spans="1:7" x14ac:dyDescent="0.25">
      <c r="A4" s="31" t="s">
        <v>51</v>
      </c>
      <c r="B4" s="31" t="s">
        <v>48</v>
      </c>
      <c r="C4" s="32" t="s">
        <v>49</v>
      </c>
      <c r="D4" s="36" t="s">
        <v>116</v>
      </c>
      <c r="E4" s="32" t="s">
        <v>46</v>
      </c>
      <c r="F4" s="32" t="s">
        <v>46</v>
      </c>
    </row>
    <row r="5" spans="1:7" x14ac:dyDescent="0.25">
      <c r="A5" s="27" t="s">
        <v>117</v>
      </c>
      <c r="B5" s="27" t="s">
        <v>42</v>
      </c>
      <c r="C5" s="28" t="s">
        <v>43</v>
      </c>
      <c r="D5" s="29">
        <v>44622</v>
      </c>
      <c r="E5" s="28" t="s">
        <v>44</v>
      </c>
      <c r="F5" s="28" t="s">
        <v>115</v>
      </c>
      <c r="G5" s="30"/>
    </row>
    <row r="6" spans="1:7" x14ac:dyDescent="0.25">
      <c r="A6" t="s">
        <v>120</v>
      </c>
      <c r="B6" t="s">
        <v>48</v>
      </c>
      <c r="C6" t="s">
        <v>121</v>
      </c>
      <c r="D6" t="s">
        <v>123</v>
      </c>
      <c r="E6" t="s">
        <v>122</v>
      </c>
      <c r="F6" t="s">
        <v>46</v>
      </c>
    </row>
    <row r="7" spans="1:7" x14ac:dyDescent="0.25">
      <c r="A7" t="s">
        <v>149</v>
      </c>
      <c r="B7" t="s">
        <v>48</v>
      </c>
      <c r="C7" t="s">
        <v>153</v>
      </c>
      <c r="E7" t="s">
        <v>46</v>
      </c>
      <c r="F7" t="s">
        <v>46</v>
      </c>
    </row>
    <row r="8" spans="1:7" x14ac:dyDescent="0.25">
      <c r="A8" t="s">
        <v>150</v>
      </c>
      <c r="B8" t="s">
        <v>48</v>
      </c>
      <c r="C8" t="s">
        <v>153</v>
      </c>
      <c r="E8" t="s">
        <v>46</v>
      </c>
      <c r="F8" t="s">
        <v>46</v>
      </c>
    </row>
    <row r="9" spans="1:7" x14ac:dyDescent="0.25">
      <c r="A9" t="s">
        <v>151</v>
      </c>
      <c r="B9" t="s">
        <v>48</v>
      </c>
      <c r="C9" t="s">
        <v>152</v>
      </c>
      <c r="E9" t="s">
        <v>44</v>
      </c>
      <c r="F9" t="s">
        <v>46</v>
      </c>
    </row>
    <row r="10" spans="1:7" x14ac:dyDescent="0.25">
      <c r="A10" s="27" t="s">
        <v>154</v>
      </c>
      <c r="B10" s="27" t="s">
        <v>42</v>
      </c>
      <c r="C10" s="28" t="s">
        <v>43</v>
      </c>
      <c r="D10" s="29">
        <v>45268</v>
      </c>
      <c r="E10" s="28" t="s">
        <v>46</v>
      </c>
      <c r="F10" s="28" t="s">
        <v>115</v>
      </c>
      <c r="G10" s="30"/>
    </row>
    <row r="11" spans="1:7" x14ac:dyDescent="0.25">
      <c r="A11" s="98" t="s">
        <v>155</v>
      </c>
      <c r="B11" t="s">
        <v>48</v>
      </c>
      <c r="C11" t="s">
        <v>162</v>
      </c>
      <c r="E11" t="s">
        <v>44</v>
      </c>
      <c r="F11" t="s">
        <v>46</v>
      </c>
    </row>
    <row r="12" spans="1:7" x14ac:dyDescent="0.25">
      <c r="A12" s="98" t="s">
        <v>161</v>
      </c>
      <c r="B12" t="s">
        <v>48</v>
      </c>
      <c r="C12" t="s">
        <v>171</v>
      </c>
      <c r="D12" t="s">
        <v>167</v>
      </c>
      <c r="E12" t="s">
        <v>44</v>
      </c>
      <c r="F12" t="s">
        <v>46</v>
      </c>
    </row>
    <row r="13" spans="1:7" x14ac:dyDescent="0.25">
      <c r="A13" s="98" t="s">
        <v>161</v>
      </c>
      <c r="B13" t="s">
        <v>48</v>
      </c>
      <c r="C13" t="s">
        <v>173</v>
      </c>
      <c r="E13" t="s">
        <v>46</v>
      </c>
      <c r="F13" t="s">
        <v>46</v>
      </c>
    </row>
    <row r="14" spans="1:7" x14ac:dyDescent="0.25">
      <c r="A14" s="27" t="s">
        <v>172</v>
      </c>
      <c r="B14" s="27" t="s">
        <v>42</v>
      </c>
      <c r="C14" s="28" t="s">
        <v>43</v>
      </c>
      <c r="D14" s="29">
        <v>45464</v>
      </c>
      <c r="E14" s="28" t="s">
        <v>46</v>
      </c>
      <c r="F14" s="28" t="s">
        <v>115</v>
      </c>
      <c r="G14" s="30"/>
    </row>
  </sheetData>
  <phoneticPr fontId="42" type="noConversion"/>
  <pageMargins left="0.7" right="0.7" top="0.78740157499999996" bottom="0.78740157499999996" header="0.3" footer="0.3"/>
  <pageSetup paperSize="9" orientation="portrait" r:id="rId1"/>
  <headerFooter>
    <oddFooter>&amp;C&amp;1#&amp;"Arial"&amp;8&amp;KA6A6A6restricted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10</vt:i4>
      </vt:variant>
    </vt:vector>
  </HeadingPairs>
  <TitlesOfParts>
    <vt:vector size="13" baseType="lpstr">
      <vt:lpstr>Request</vt:lpstr>
      <vt:lpstr>Language table</vt:lpstr>
      <vt:lpstr>Revision list</vt:lpstr>
      <vt:lpstr>Concern</vt:lpstr>
      <vt:lpstr>Request!Druckbereich</vt:lpstr>
      <vt:lpstr>Language</vt:lpstr>
      <vt:lpstr>Select</vt:lpstr>
      <vt:lpstr>Translation</vt:lpstr>
      <vt:lpstr>Type</vt:lpstr>
      <vt:lpstr>Types</vt:lpstr>
      <vt:lpstr>Unit</vt:lpstr>
      <vt:lpstr>VariantsDE</vt:lpstr>
      <vt:lpstr>VariantsEN</vt:lpstr>
    </vt:vector>
  </TitlesOfParts>
  <Company>Benteler Deutschland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thorsten.schneider@benteler.com</dc:creator>
  <cp:lastModifiedBy>Thorsten Schneider</cp:lastModifiedBy>
  <cp:lastPrinted>2024-04-15T13:53:17Z</cp:lastPrinted>
  <dcterms:created xsi:type="dcterms:W3CDTF">2018-05-15T08:26:56Z</dcterms:created>
  <dcterms:modified xsi:type="dcterms:W3CDTF">2024-06-26T06:28:19Z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d034ca-24b7-43db-aeb7-3325b59f2302_Enabled">
    <vt:lpwstr>true</vt:lpwstr>
  </property>
  <property fmtid="{D5CDD505-2E9C-101B-9397-08002B2CF9AE}" pid="3" name="MSIP_Label_ded034ca-24b7-43db-aeb7-3325b59f2302_SetDate">
    <vt:lpwstr>2022-09-23T10:28:36Z</vt:lpwstr>
  </property>
  <property fmtid="{D5CDD505-2E9C-101B-9397-08002B2CF9AE}" pid="4" name="MSIP_Label_ded034ca-24b7-43db-aeb7-3325b59f2302_Method">
    <vt:lpwstr>Standard</vt:lpwstr>
  </property>
  <property fmtid="{D5CDD505-2E9C-101B-9397-08002B2CF9AE}" pid="5" name="MSIP_Label_ded034ca-24b7-43db-aeb7-3325b59f2302_Name">
    <vt:lpwstr>Restricted</vt:lpwstr>
  </property>
  <property fmtid="{D5CDD505-2E9C-101B-9397-08002B2CF9AE}" pid="6" name="MSIP_Label_ded034ca-24b7-43db-aeb7-3325b59f2302_SiteId">
    <vt:lpwstr>bb2da9be-ab20-443b-a93e-baf7506f7433</vt:lpwstr>
  </property>
  <property fmtid="{D5CDD505-2E9C-101B-9397-08002B2CF9AE}" pid="7" name="MSIP_Label_ded034ca-24b7-43db-aeb7-3325b59f2302_ActionId">
    <vt:lpwstr>96d1d2aa-a62d-4ece-85c6-ff5a91af2ae6</vt:lpwstr>
  </property>
  <property fmtid="{D5CDD505-2E9C-101B-9397-08002B2CF9AE}" pid="8" name="MSIP_Label_ded034ca-24b7-43db-aeb7-3325b59f2302_ContentBits">
    <vt:lpwstr>2</vt:lpwstr>
  </property>
</Properties>
</file>